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1610" yWindow="-15" windowWidth="11475" windowHeight="9735"/>
  </bookViews>
  <sheets>
    <sheet name="私案" sheetId="26" r:id="rId1"/>
    <sheet name="日本のマクロ" sheetId="14" r:id="rId2"/>
    <sheet name="世界の社会保障" sheetId="20" r:id="rId3"/>
    <sheet name="資料・ｺﾞｰﾀ綱領批判抜粋" sheetId="32" r:id="rId4"/>
    <sheet name="資料・国家の総資産" sheetId="15" r:id="rId5"/>
    <sheet name="資料・年齢別人口" sheetId="27" r:id="rId6"/>
    <sheet name="資料・世帯調査" sheetId="18" r:id="rId7"/>
    <sheet name="資料・公務員数と人件費" sheetId="33" r:id="rId8"/>
    <sheet name="資料・日本の労働組合" sheetId="34" r:id="rId9"/>
    <sheet name="資料・世界のＧＤＰ推移" sheetId="28" r:id="rId10"/>
    <sheet name="資料・日本のＧＤＰ推移他" sheetId="29" r:id="rId11"/>
    <sheet name="資料・階級階層、総労働時間" sheetId="30" r:id="rId12"/>
  </sheets>
  <externalReferences>
    <externalReference r:id="rId13"/>
  </externalReferences>
  <definedNames>
    <definedName name="_xlnm.Print_Area" localSheetId="0">私案!$C$17:$R$72</definedName>
    <definedName name="_xlnm.Print_Area" localSheetId="2">世界の社会保障!$D$3:$M$53</definedName>
    <definedName name="_xlnm.Print_Area" localSheetId="1">日本のマクロ!$F$2:$N$147</definedName>
  </definedNames>
  <calcPr calcId="152511"/>
</workbook>
</file>

<file path=xl/calcChain.xml><?xml version="1.0" encoding="utf-8"?>
<calcChain xmlns="http://schemas.openxmlformats.org/spreadsheetml/2006/main">
  <c r="R6" i="34"/>
  <c r="R7"/>
  <c r="R8"/>
  <c r="R9"/>
  <c r="R10"/>
  <c r="R11"/>
  <c r="R12"/>
  <c r="R13"/>
  <c r="R14"/>
  <c r="R15"/>
  <c r="R16"/>
  <c r="R17"/>
  <c r="R18"/>
  <c r="R19"/>
  <c r="R20"/>
  <c r="R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G106"/>
  <c r="F106"/>
  <c r="F105"/>
  <c r="F104"/>
  <c r="F103"/>
  <c r="F102"/>
  <c r="F101"/>
  <c r="F100"/>
  <c r="F99"/>
  <c r="D98"/>
  <c r="F98" s="1"/>
  <c r="H93"/>
  <c r="F93"/>
  <c r="E93"/>
  <c r="H92"/>
  <c r="F92"/>
  <c r="E92"/>
  <c r="H91"/>
  <c r="F91"/>
  <c r="E91"/>
  <c r="H90"/>
  <c r="F90"/>
  <c r="E90"/>
  <c r="H89"/>
  <c r="F89"/>
  <c r="E89"/>
  <c r="H88"/>
  <c r="F88"/>
  <c r="E88"/>
  <c r="H87"/>
  <c r="F87"/>
  <c r="E87"/>
  <c r="H86"/>
  <c r="F86"/>
  <c r="E86"/>
  <c r="I80"/>
  <c r="H80"/>
  <c r="I79"/>
  <c r="H79"/>
  <c r="I78"/>
  <c r="H78"/>
  <c r="I77"/>
  <c r="H77"/>
  <c r="I76"/>
  <c r="H76"/>
  <c r="G75"/>
  <c r="I75" s="1"/>
  <c r="E75"/>
  <c r="D75"/>
  <c r="H75" s="1"/>
  <c r="I74"/>
  <c r="H74"/>
  <c r="I73"/>
  <c r="H73"/>
  <c r="G68"/>
  <c r="G67"/>
  <c r="G66"/>
  <c r="G65"/>
  <c r="G64"/>
  <c r="G63"/>
  <c r="G62"/>
  <c r="I32"/>
  <c r="H32"/>
  <c r="G32"/>
  <c r="F32"/>
  <c r="E32"/>
  <c r="D32"/>
  <c r="I30"/>
  <c r="H30"/>
  <c r="G30"/>
  <c r="F30"/>
  <c r="E30"/>
  <c r="I29"/>
  <c r="H29"/>
  <c r="G29"/>
  <c r="F29"/>
  <c r="E29"/>
  <c r="I23"/>
  <c r="H23"/>
  <c r="G23"/>
  <c r="G24" s="1"/>
  <c r="F23"/>
  <c r="E23"/>
  <c r="D23"/>
  <c r="I20"/>
  <c r="H20"/>
  <c r="G20"/>
  <c r="F20"/>
  <c r="G22" s="1"/>
  <c r="E20"/>
  <c r="D20"/>
  <c r="I18"/>
  <c r="H18"/>
  <c r="G18"/>
  <c r="F18"/>
  <c r="E18"/>
  <c r="D18"/>
  <c r="I16"/>
  <c r="H16"/>
  <c r="G16"/>
  <c r="F16"/>
  <c r="E16"/>
  <c r="I15"/>
  <c r="H15"/>
  <c r="G15"/>
  <c r="F15"/>
  <c r="E15"/>
  <c r="I11"/>
  <c r="H11"/>
  <c r="G11"/>
  <c r="F11"/>
  <c r="E11"/>
  <c r="D11"/>
  <c r="I9"/>
  <c r="H9"/>
  <c r="G9"/>
  <c r="F9"/>
  <c r="E9"/>
  <c r="I8"/>
  <c r="H8"/>
  <c r="G8"/>
  <c r="F8"/>
  <c r="E8"/>
  <c r="I6"/>
  <c r="H6"/>
  <c r="G6"/>
  <c r="F6"/>
  <c r="E6"/>
  <c r="I5"/>
  <c r="H5"/>
  <c r="G5"/>
  <c r="F5"/>
  <c r="E5"/>
  <c r="G21" l="1"/>
  <c r="H21"/>
  <c r="E24"/>
  <c r="I24"/>
  <c r="F24"/>
  <c r="D24"/>
  <c r="F21"/>
  <c r="F75"/>
  <c r="H24"/>
  <c r="E21"/>
  <c r="I21"/>
  <c r="H22"/>
  <c r="F22"/>
  <c r="E22"/>
  <c r="I22"/>
  <c r="F22" i="33" l="1"/>
  <c r="F21"/>
  <c r="F20"/>
  <c r="F19"/>
  <c r="F18"/>
  <c r="E24"/>
  <c r="F14"/>
  <c r="F10"/>
  <c r="F9"/>
  <c r="F8"/>
  <c r="E15"/>
  <c r="D15"/>
  <c r="F15" l="1"/>
  <c r="L96" i="30"/>
  <c r="K96"/>
  <c r="I96"/>
  <c r="H96"/>
  <c r="G96"/>
  <c r="F96"/>
  <c r="P95"/>
  <c r="O95"/>
  <c r="J95"/>
  <c r="O94"/>
  <c r="P94" s="1"/>
  <c r="J94"/>
  <c r="O93"/>
  <c r="P93" s="1"/>
  <c r="J93"/>
  <c r="O92"/>
  <c r="P92" s="1"/>
  <c r="J92"/>
  <c r="P91"/>
  <c r="O91"/>
  <c r="J91"/>
  <c r="O90"/>
  <c r="P90" s="1"/>
  <c r="P96" s="1"/>
  <c r="O96" s="1"/>
  <c r="J90"/>
  <c r="L89"/>
  <c r="K89"/>
  <c r="I89"/>
  <c r="H89"/>
  <c r="G89"/>
  <c r="F89"/>
  <c r="O88"/>
  <c r="P88" s="1"/>
  <c r="J88"/>
  <c r="O87"/>
  <c r="P87" s="1"/>
  <c r="J87"/>
  <c r="O86"/>
  <c r="P86" s="1"/>
  <c r="J86"/>
  <c r="O85"/>
  <c r="P85" s="1"/>
  <c r="J85"/>
  <c r="O84"/>
  <c r="P84" s="1"/>
  <c r="J84"/>
  <c r="O83"/>
  <c r="P83" s="1"/>
  <c r="J83"/>
  <c r="J89" s="1"/>
  <c r="L82"/>
  <c r="K82"/>
  <c r="J82"/>
  <c r="I82"/>
  <c r="H82"/>
  <c r="G82"/>
  <c r="F82"/>
  <c r="O81"/>
  <c r="P81" s="1"/>
  <c r="P80"/>
  <c r="O80"/>
  <c r="O79"/>
  <c r="P79" s="1"/>
  <c r="P78"/>
  <c r="O78"/>
  <c r="O77"/>
  <c r="P77" s="1"/>
  <c r="O76"/>
  <c r="P76" s="1"/>
  <c r="P82" s="1"/>
  <c r="O82" s="1"/>
  <c r="J68"/>
  <c r="I68"/>
  <c r="H68"/>
  <c r="G68"/>
  <c r="F68"/>
  <c r="J67"/>
  <c r="I67"/>
  <c r="H67"/>
  <c r="G67"/>
  <c r="F67"/>
  <c r="J66"/>
  <c r="I66"/>
  <c r="H66"/>
  <c r="G66"/>
  <c r="F66"/>
  <c r="J65"/>
  <c r="I65"/>
  <c r="H65"/>
  <c r="G65"/>
  <c r="F65"/>
  <c r="J64"/>
  <c r="I64"/>
  <c r="H64"/>
  <c r="G64"/>
  <c r="F64"/>
  <c r="J63"/>
  <c r="I63"/>
  <c r="H63"/>
  <c r="G63"/>
  <c r="F63"/>
  <c r="J62"/>
  <c r="I62"/>
  <c r="H62"/>
  <c r="G62"/>
  <c r="F62"/>
  <c r="J61"/>
  <c r="I61"/>
  <c r="H61"/>
  <c r="G61"/>
  <c r="F61"/>
  <c r="J60"/>
  <c r="I60"/>
  <c r="H60"/>
  <c r="G60"/>
  <c r="F60"/>
  <c r="J59"/>
  <c r="I59"/>
  <c r="H59"/>
  <c r="G59"/>
  <c r="F59"/>
  <c r="J58"/>
  <c r="I58"/>
  <c r="H58"/>
  <c r="G58"/>
  <c r="F58"/>
  <c r="R57"/>
  <c r="J57"/>
  <c r="T57" s="1"/>
  <c r="I57"/>
  <c r="S55" s="1"/>
  <c r="H57"/>
  <c r="G57"/>
  <c r="Q57" s="1"/>
  <c r="F57"/>
  <c r="P57" s="1"/>
  <c r="T56"/>
  <c r="R56"/>
  <c r="P56"/>
  <c r="T55"/>
  <c r="R55"/>
  <c r="P55"/>
  <c r="T54"/>
  <c r="R54"/>
  <c r="P54"/>
  <c r="T53"/>
  <c r="S53"/>
  <c r="R53"/>
  <c r="P53"/>
  <c r="T52"/>
  <c r="R52"/>
  <c r="P52"/>
  <c r="T51"/>
  <c r="R51"/>
  <c r="P51"/>
  <c r="T50"/>
  <c r="R50"/>
  <c r="P50"/>
  <c r="T49"/>
  <c r="S49"/>
  <c r="R49"/>
  <c r="P49"/>
  <c r="T48"/>
  <c r="R48"/>
  <c r="P48"/>
  <c r="T47"/>
  <c r="R47"/>
  <c r="P47"/>
  <c r="T46"/>
  <c r="R46"/>
  <c r="P46"/>
  <c r="T45"/>
  <c r="J45"/>
  <c r="I45"/>
  <c r="S45" s="1"/>
  <c r="H45"/>
  <c r="R45" s="1"/>
  <c r="G45"/>
  <c r="Q43" s="1"/>
  <c r="F45"/>
  <c r="P45" s="1"/>
  <c r="T44"/>
  <c r="S44"/>
  <c r="P44"/>
  <c r="T43"/>
  <c r="S43"/>
  <c r="P43"/>
  <c r="T42"/>
  <c r="S42"/>
  <c r="P42"/>
  <c r="T41"/>
  <c r="S41"/>
  <c r="Q41"/>
  <c r="P41"/>
  <c r="T40"/>
  <c r="S40"/>
  <c r="P40"/>
  <c r="T39"/>
  <c r="U45" s="1"/>
  <c r="S39"/>
  <c r="P39"/>
  <c r="T38"/>
  <c r="S38"/>
  <c r="P38"/>
  <c r="T37"/>
  <c r="S37"/>
  <c r="Q37"/>
  <c r="P37"/>
  <c r="T36"/>
  <c r="S36"/>
  <c r="P36"/>
  <c r="T35"/>
  <c r="S35"/>
  <c r="P35"/>
  <c r="T34"/>
  <c r="S34"/>
  <c r="P34"/>
  <c r="Q27"/>
  <c r="P27"/>
  <c r="O27"/>
  <c r="N27"/>
  <c r="M27"/>
  <c r="L27"/>
  <c r="K27"/>
  <c r="J27"/>
  <c r="I27"/>
  <c r="H27"/>
  <c r="G27"/>
  <c r="Q26"/>
  <c r="P26"/>
  <c r="O26"/>
  <c r="N26"/>
  <c r="M26"/>
  <c r="L26"/>
  <c r="K26"/>
  <c r="J26"/>
  <c r="I26"/>
  <c r="H26"/>
  <c r="G26"/>
  <c r="Q25"/>
  <c r="P25"/>
  <c r="O25"/>
  <c r="N25"/>
  <c r="M25"/>
  <c r="L25"/>
  <c r="K25"/>
  <c r="J25"/>
  <c r="I25"/>
  <c r="H25"/>
  <c r="G25"/>
  <c r="Q24"/>
  <c r="Q28" s="1"/>
  <c r="P24"/>
  <c r="O24"/>
  <c r="O28" s="1"/>
  <c r="N24"/>
  <c r="M24"/>
  <c r="M28" s="1"/>
  <c r="L24"/>
  <c r="K24"/>
  <c r="K28" s="1"/>
  <c r="J24"/>
  <c r="I24"/>
  <c r="I28" s="1"/>
  <c r="H24"/>
  <c r="G24"/>
  <c r="G28" s="1"/>
  <c r="W248" i="29"/>
  <c r="V248"/>
  <c r="U248"/>
  <c r="T248"/>
  <c r="T250" s="1"/>
  <c r="S248"/>
  <c r="R248"/>
  <c r="Q248"/>
  <c r="P248"/>
  <c r="P250" s="1"/>
  <c r="O248"/>
  <c r="N248"/>
  <c r="M248"/>
  <c r="W247"/>
  <c r="V247"/>
  <c r="U247"/>
  <c r="T247"/>
  <c r="S247"/>
  <c r="R247"/>
  <c r="Q247"/>
  <c r="P247"/>
  <c r="O247"/>
  <c r="N247"/>
  <c r="M247"/>
  <c r="W246"/>
  <c r="V246"/>
  <c r="U246"/>
  <c r="T246"/>
  <c r="S246"/>
  <c r="R246"/>
  <c r="Q246"/>
  <c r="P246"/>
  <c r="O246"/>
  <c r="N246"/>
  <c r="M246"/>
  <c r="W245"/>
  <c r="V245"/>
  <c r="U245"/>
  <c r="U249" s="1"/>
  <c r="U250" s="1"/>
  <c r="T245"/>
  <c r="T249" s="1"/>
  <c r="S245"/>
  <c r="R245"/>
  <c r="Q245"/>
  <c r="Q249" s="1"/>
  <c r="Q250" s="1"/>
  <c r="P245"/>
  <c r="P249" s="1"/>
  <c r="O245"/>
  <c r="N245"/>
  <c r="M245"/>
  <c r="M249" s="1"/>
  <c r="M250" s="1"/>
  <c r="V221"/>
  <c r="U221"/>
  <c r="T221"/>
  <c r="S221"/>
  <c r="R221"/>
  <c r="Q221"/>
  <c r="P221"/>
  <c r="O221"/>
  <c r="N221"/>
  <c r="M221"/>
  <c r="L221"/>
  <c r="K221"/>
  <c r="J221"/>
  <c r="I221"/>
  <c r="H221"/>
  <c r="G221"/>
  <c r="F221"/>
  <c r="E221"/>
  <c r="D221"/>
  <c r="C221"/>
  <c r="X220"/>
  <c r="W220"/>
  <c r="X219"/>
  <c r="W219"/>
  <c r="X218"/>
  <c r="W218"/>
  <c r="X217"/>
  <c r="W217"/>
  <c r="X216"/>
  <c r="W216"/>
  <c r="X215"/>
  <c r="W215"/>
  <c r="X214"/>
  <c r="W214"/>
  <c r="X213"/>
  <c r="W213"/>
  <c r="V202"/>
  <c r="AA202" s="1"/>
  <c r="U202"/>
  <c r="T202"/>
  <c r="S202"/>
  <c r="R202"/>
  <c r="Q202"/>
  <c r="P202"/>
  <c r="O202"/>
  <c r="N202"/>
  <c r="M202"/>
  <c r="L202"/>
  <c r="K202"/>
  <c r="J202"/>
  <c r="I202"/>
  <c r="H202"/>
  <c r="G202"/>
  <c r="F202"/>
  <c r="E202"/>
  <c r="D202"/>
  <c r="C202"/>
  <c r="Z202" s="1"/>
  <c r="V201"/>
  <c r="AA201" s="1"/>
  <c r="U201"/>
  <c r="T201"/>
  <c r="S201"/>
  <c r="R201"/>
  <c r="Q201"/>
  <c r="P201"/>
  <c r="O201"/>
  <c r="N201"/>
  <c r="M201"/>
  <c r="L201"/>
  <c r="K201"/>
  <c r="J201"/>
  <c r="I201"/>
  <c r="H201"/>
  <c r="G201"/>
  <c r="F201"/>
  <c r="E201"/>
  <c r="D201"/>
  <c r="C201"/>
  <c r="Z201" s="1"/>
  <c r="AA199"/>
  <c r="AB199" s="1"/>
  <c r="Z199"/>
  <c r="V198"/>
  <c r="AA198" s="1"/>
  <c r="U198"/>
  <c r="T198"/>
  <c r="S198"/>
  <c r="R198"/>
  <c r="Q198"/>
  <c r="P198"/>
  <c r="O198"/>
  <c r="N198"/>
  <c r="M198"/>
  <c r="L198"/>
  <c r="K198"/>
  <c r="J198"/>
  <c r="I198"/>
  <c r="H198"/>
  <c r="G198"/>
  <c r="F198"/>
  <c r="E198"/>
  <c r="D198"/>
  <c r="X198" s="1"/>
  <c r="C198"/>
  <c r="AA197"/>
  <c r="Z197"/>
  <c r="AB196"/>
  <c r="AA196"/>
  <c r="Z196"/>
  <c r="V195"/>
  <c r="AA195" s="1"/>
  <c r="U195"/>
  <c r="T195"/>
  <c r="S195"/>
  <c r="R195"/>
  <c r="Q195"/>
  <c r="P195"/>
  <c r="O195"/>
  <c r="N195"/>
  <c r="M195"/>
  <c r="L195"/>
  <c r="K195"/>
  <c r="J195"/>
  <c r="I195"/>
  <c r="H195"/>
  <c r="G195"/>
  <c r="F195"/>
  <c r="E195"/>
  <c r="D195"/>
  <c r="C195"/>
  <c r="Z195" s="1"/>
  <c r="V194"/>
  <c r="AA194" s="1"/>
  <c r="U194"/>
  <c r="T194"/>
  <c r="S194"/>
  <c r="R194"/>
  <c r="Q194"/>
  <c r="P194"/>
  <c r="O194"/>
  <c r="N194"/>
  <c r="M194"/>
  <c r="L194"/>
  <c r="K194"/>
  <c r="J194"/>
  <c r="I194"/>
  <c r="H194"/>
  <c r="G194"/>
  <c r="F194"/>
  <c r="E194"/>
  <c r="D194"/>
  <c r="C194"/>
  <c r="V193"/>
  <c r="AA193" s="1"/>
  <c r="U193"/>
  <c r="T193"/>
  <c r="S193"/>
  <c r="R193"/>
  <c r="Q193"/>
  <c r="P193"/>
  <c r="O193"/>
  <c r="N193"/>
  <c r="M193"/>
  <c r="L193"/>
  <c r="K193"/>
  <c r="J193"/>
  <c r="I193"/>
  <c r="H193"/>
  <c r="G193"/>
  <c r="F193"/>
  <c r="E193"/>
  <c r="D193"/>
  <c r="C193"/>
  <c r="Z193" s="1"/>
  <c r="V192"/>
  <c r="AA192" s="1"/>
  <c r="U192"/>
  <c r="T192"/>
  <c r="S192"/>
  <c r="R192"/>
  <c r="Q192"/>
  <c r="P192"/>
  <c r="O192"/>
  <c r="N192"/>
  <c r="M192"/>
  <c r="L192"/>
  <c r="K192"/>
  <c r="J192"/>
  <c r="I192"/>
  <c r="H192"/>
  <c r="G192"/>
  <c r="F192"/>
  <c r="E192"/>
  <c r="D192"/>
  <c r="C192"/>
  <c r="V191"/>
  <c r="AA191" s="1"/>
  <c r="U191"/>
  <c r="T191"/>
  <c r="S191"/>
  <c r="R191"/>
  <c r="Q191"/>
  <c r="P191"/>
  <c r="O191"/>
  <c r="N191"/>
  <c r="M191"/>
  <c r="L191"/>
  <c r="K191"/>
  <c r="J191"/>
  <c r="I191"/>
  <c r="H191"/>
  <c r="G191"/>
  <c r="F191"/>
  <c r="E191"/>
  <c r="D191"/>
  <c r="C191"/>
  <c r="Z191" s="1"/>
  <c r="V190"/>
  <c r="AA190" s="1"/>
  <c r="U190"/>
  <c r="T190"/>
  <c r="S190"/>
  <c r="R190"/>
  <c r="Q190"/>
  <c r="P190"/>
  <c r="O190"/>
  <c r="N190"/>
  <c r="M190"/>
  <c r="L190"/>
  <c r="K190"/>
  <c r="J190"/>
  <c r="I190"/>
  <c r="H190"/>
  <c r="G190"/>
  <c r="F190"/>
  <c r="E190"/>
  <c r="D190"/>
  <c r="C190"/>
  <c r="V189"/>
  <c r="AA189" s="1"/>
  <c r="AB189" s="1"/>
  <c r="U189"/>
  <c r="T189"/>
  <c r="S189"/>
  <c r="R189"/>
  <c r="Q189"/>
  <c r="P189"/>
  <c r="O189"/>
  <c r="N189"/>
  <c r="M189"/>
  <c r="L189"/>
  <c r="K189"/>
  <c r="J189"/>
  <c r="I189"/>
  <c r="H189"/>
  <c r="G189"/>
  <c r="F189"/>
  <c r="E189"/>
  <c r="D189"/>
  <c r="C189"/>
  <c r="Z189" s="1"/>
  <c r="V188"/>
  <c r="AA188" s="1"/>
  <c r="U188"/>
  <c r="U200" s="1"/>
  <c r="U203" s="1"/>
  <c r="T188"/>
  <c r="T200" s="1"/>
  <c r="T203" s="1"/>
  <c r="S188"/>
  <c r="S200" s="1"/>
  <c r="S203" s="1"/>
  <c r="R188"/>
  <c r="R200" s="1"/>
  <c r="Q188"/>
  <c r="Q200" s="1"/>
  <c r="Q203" s="1"/>
  <c r="P188"/>
  <c r="P200" s="1"/>
  <c r="P203" s="1"/>
  <c r="O188"/>
  <c r="O200" s="1"/>
  <c r="O203" s="1"/>
  <c r="N188"/>
  <c r="N200" s="1"/>
  <c r="M188"/>
  <c r="M200" s="1"/>
  <c r="M203" s="1"/>
  <c r="L188"/>
  <c r="L200" s="1"/>
  <c r="L203" s="1"/>
  <c r="K188"/>
  <c r="K200" s="1"/>
  <c r="K203" s="1"/>
  <c r="J188"/>
  <c r="J200" s="1"/>
  <c r="I188"/>
  <c r="I200" s="1"/>
  <c r="I203" s="1"/>
  <c r="H188"/>
  <c r="H200" s="1"/>
  <c r="H203" s="1"/>
  <c r="G188"/>
  <c r="G200" s="1"/>
  <c r="G203" s="1"/>
  <c r="F188"/>
  <c r="F200" s="1"/>
  <c r="E188"/>
  <c r="E200" s="1"/>
  <c r="E203" s="1"/>
  <c r="D188"/>
  <c r="D200" s="1"/>
  <c r="C188"/>
  <c r="C200" s="1"/>
  <c r="AA184"/>
  <c r="AB184" s="1"/>
  <c r="Z184"/>
  <c r="AA183"/>
  <c r="Z183"/>
  <c r="AB182"/>
  <c r="AA182"/>
  <c r="Z182"/>
  <c r="V181"/>
  <c r="AA181" s="1"/>
  <c r="U181"/>
  <c r="T181"/>
  <c r="S181"/>
  <c r="R181"/>
  <c r="Q181"/>
  <c r="P181"/>
  <c r="O181"/>
  <c r="N181"/>
  <c r="M181"/>
  <c r="L181"/>
  <c r="K181"/>
  <c r="J181"/>
  <c r="I181"/>
  <c r="H181"/>
  <c r="G181"/>
  <c r="F181"/>
  <c r="E181"/>
  <c r="D181"/>
  <c r="C181"/>
  <c r="W183" s="1"/>
  <c r="AA180"/>
  <c r="AB180" s="1"/>
  <c r="Z180"/>
  <c r="X180"/>
  <c r="AA179"/>
  <c r="Z179"/>
  <c r="X179"/>
  <c r="W179"/>
  <c r="AA178"/>
  <c r="AB178" s="1"/>
  <c r="Z178"/>
  <c r="X178"/>
  <c r="W178"/>
  <c r="AA177"/>
  <c r="AB177" s="1"/>
  <c r="Z177"/>
  <c r="X177"/>
  <c r="W177"/>
  <c r="AB176"/>
  <c r="AA176"/>
  <c r="Z176"/>
  <c r="X176"/>
  <c r="W176"/>
  <c r="AA175"/>
  <c r="Z175"/>
  <c r="X175"/>
  <c r="W175"/>
  <c r="AA174"/>
  <c r="AB174" s="1"/>
  <c r="Z174"/>
  <c r="X174"/>
  <c r="Y174" s="1"/>
  <c r="W174"/>
  <c r="V171"/>
  <c r="U171"/>
  <c r="T171"/>
  <c r="S171"/>
  <c r="R171"/>
  <c r="Q171"/>
  <c r="P171"/>
  <c r="O171"/>
  <c r="N171"/>
  <c r="M171"/>
  <c r="L171"/>
  <c r="K171"/>
  <c r="J171"/>
  <c r="I171"/>
  <c r="H171"/>
  <c r="G171"/>
  <c r="F171"/>
  <c r="E171"/>
  <c r="D171"/>
  <c r="V170"/>
  <c r="U170"/>
  <c r="T170"/>
  <c r="S170"/>
  <c r="R170"/>
  <c r="Q170"/>
  <c r="P170"/>
  <c r="O170"/>
  <c r="N170"/>
  <c r="M170"/>
  <c r="L170"/>
  <c r="K170"/>
  <c r="J170"/>
  <c r="I170"/>
  <c r="H170"/>
  <c r="G170"/>
  <c r="F170"/>
  <c r="E170"/>
  <c r="D170"/>
  <c r="V168"/>
  <c r="U168"/>
  <c r="T168"/>
  <c r="S168"/>
  <c r="R168"/>
  <c r="Q168"/>
  <c r="P168"/>
  <c r="O168"/>
  <c r="N168"/>
  <c r="M168"/>
  <c r="L168"/>
  <c r="K168"/>
  <c r="J168"/>
  <c r="I168"/>
  <c r="H168"/>
  <c r="G168"/>
  <c r="F168"/>
  <c r="E168"/>
  <c r="D168"/>
  <c r="V167"/>
  <c r="U167"/>
  <c r="T167"/>
  <c r="S167"/>
  <c r="R167"/>
  <c r="Q167"/>
  <c r="P167"/>
  <c r="O167"/>
  <c r="N167"/>
  <c r="M167"/>
  <c r="L167"/>
  <c r="K167"/>
  <c r="J167"/>
  <c r="I167"/>
  <c r="H167"/>
  <c r="G167"/>
  <c r="F167"/>
  <c r="E167"/>
  <c r="D167"/>
  <c r="V163"/>
  <c r="U163"/>
  <c r="T163"/>
  <c r="S163"/>
  <c r="R163"/>
  <c r="Q163"/>
  <c r="P163"/>
  <c r="O163"/>
  <c r="N163"/>
  <c r="M163"/>
  <c r="L163"/>
  <c r="K163"/>
  <c r="J163"/>
  <c r="I163"/>
  <c r="H163"/>
  <c r="G163"/>
  <c r="F163"/>
  <c r="E163"/>
  <c r="D163"/>
  <c r="C163"/>
  <c r="X162"/>
  <c r="W162"/>
  <c r="X161"/>
  <c r="W161"/>
  <c r="W160"/>
  <c r="X159"/>
  <c r="W159"/>
  <c r="X158"/>
  <c r="W158"/>
  <c r="V155"/>
  <c r="U155"/>
  <c r="T155"/>
  <c r="S155"/>
  <c r="R155"/>
  <c r="Q155"/>
  <c r="P155"/>
  <c r="O155"/>
  <c r="N155"/>
  <c r="M155"/>
  <c r="L155"/>
  <c r="K155"/>
  <c r="J155"/>
  <c r="I155"/>
  <c r="H155"/>
  <c r="G155"/>
  <c r="F155"/>
  <c r="E155"/>
  <c r="D155"/>
  <c r="C155"/>
  <c r="W120"/>
  <c r="W119"/>
  <c r="W118"/>
  <c r="W117"/>
  <c r="W112"/>
  <c r="V112"/>
  <c r="U112"/>
  <c r="T112"/>
  <c r="S112"/>
  <c r="R112"/>
  <c r="Q112"/>
  <c r="P112"/>
  <c r="O112"/>
  <c r="N112"/>
  <c r="M112"/>
  <c r="L112"/>
  <c r="K112"/>
  <c r="J112"/>
  <c r="I112"/>
  <c r="H112"/>
  <c r="G112"/>
  <c r="F112"/>
  <c r="E112"/>
  <c r="D112"/>
  <c r="W105"/>
  <c r="V105"/>
  <c r="U105"/>
  <c r="T105"/>
  <c r="S105"/>
  <c r="R105"/>
  <c r="Q105"/>
  <c r="P105"/>
  <c r="O105"/>
  <c r="N105"/>
  <c r="M105"/>
  <c r="L105"/>
  <c r="K105"/>
  <c r="J105"/>
  <c r="I105"/>
  <c r="H105"/>
  <c r="G105"/>
  <c r="F105"/>
  <c r="E105"/>
  <c r="D105"/>
  <c r="W104"/>
  <c r="V104"/>
  <c r="U104"/>
  <c r="T104"/>
  <c r="S104"/>
  <c r="R104"/>
  <c r="Q104"/>
  <c r="P104"/>
  <c r="O104"/>
  <c r="N104"/>
  <c r="M104"/>
  <c r="L104"/>
  <c r="K104"/>
  <c r="J104"/>
  <c r="I104"/>
  <c r="H104"/>
  <c r="G104"/>
  <c r="F104"/>
  <c r="E104"/>
  <c r="D104"/>
  <c r="W103"/>
  <c r="V103"/>
  <c r="U103"/>
  <c r="T103"/>
  <c r="S103"/>
  <c r="R103"/>
  <c r="Q103"/>
  <c r="P103"/>
  <c r="O103"/>
  <c r="N103"/>
  <c r="M103"/>
  <c r="L103"/>
  <c r="K103"/>
  <c r="J103"/>
  <c r="I103"/>
  <c r="H103"/>
  <c r="G103"/>
  <c r="F103"/>
  <c r="E103"/>
  <c r="D103"/>
  <c r="W100"/>
  <c r="W101" s="1"/>
  <c r="V100"/>
  <c r="V101" s="1"/>
  <c r="U100"/>
  <c r="U101" s="1"/>
  <c r="T100"/>
  <c r="T101" s="1"/>
  <c r="S100"/>
  <c r="S101" s="1"/>
  <c r="R100"/>
  <c r="R101" s="1"/>
  <c r="Q100"/>
  <c r="Q101" s="1"/>
  <c r="P100"/>
  <c r="P101" s="1"/>
  <c r="O100"/>
  <c r="O101" s="1"/>
  <c r="N100"/>
  <c r="N101" s="1"/>
  <c r="M100"/>
  <c r="M101" s="1"/>
  <c r="L100"/>
  <c r="L101" s="1"/>
  <c r="K100"/>
  <c r="K101" s="1"/>
  <c r="J100"/>
  <c r="J101" s="1"/>
  <c r="I100"/>
  <c r="I101" s="1"/>
  <c r="H100"/>
  <c r="H101" s="1"/>
  <c r="G100"/>
  <c r="G101" s="1"/>
  <c r="F100"/>
  <c r="F101" s="1"/>
  <c r="E100"/>
  <c r="E101" s="1"/>
  <c r="D100"/>
  <c r="D101" s="1"/>
  <c r="W99"/>
  <c r="V99"/>
  <c r="U99"/>
  <c r="T99"/>
  <c r="S99"/>
  <c r="R99"/>
  <c r="Q99"/>
  <c r="P99"/>
  <c r="O99"/>
  <c r="N99"/>
  <c r="M99"/>
  <c r="L99"/>
  <c r="K99"/>
  <c r="J99"/>
  <c r="I99"/>
  <c r="H99"/>
  <c r="G99"/>
  <c r="F99"/>
  <c r="E99"/>
  <c r="D99"/>
  <c r="X98"/>
  <c r="X97"/>
  <c r="X96"/>
  <c r="X95"/>
  <c r="X94"/>
  <c r="AC89"/>
  <c r="AB89"/>
  <c r="AA89"/>
  <c r="Z89"/>
  <c r="Y89"/>
  <c r="X89"/>
  <c r="W89"/>
  <c r="V89"/>
  <c r="U89"/>
  <c r="T89"/>
  <c r="S89"/>
  <c r="R89"/>
  <c r="Q89"/>
  <c r="P89"/>
  <c r="O89"/>
  <c r="N89"/>
  <c r="M89"/>
  <c r="L89"/>
  <c r="K89"/>
  <c r="J89"/>
  <c r="I89"/>
  <c r="H89"/>
  <c r="G89"/>
  <c r="F89"/>
  <c r="E89"/>
  <c r="D89"/>
  <c r="C89"/>
  <c r="AC82"/>
  <c r="AB82"/>
  <c r="AA82"/>
  <c r="Z82"/>
  <c r="Y82"/>
  <c r="X82"/>
  <c r="W82"/>
  <c r="V82"/>
  <c r="U82"/>
  <c r="T82"/>
  <c r="S82"/>
  <c r="R82"/>
  <c r="Q82"/>
  <c r="P82"/>
  <c r="O82"/>
  <c r="N82"/>
  <c r="M82"/>
  <c r="L82"/>
  <c r="K82"/>
  <c r="J82"/>
  <c r="I82"/>
  <c r="H82"/>
  <c r="G82"/>
  <c r="F82"/>
  <c r="E82"/>
  <c r="D82"/>
  <c r="C82"/>
  <c r="AC79"/>
  <c r="AB79"/>
  <c r="AA79"/>
  <c r="Z79"/>
  <c r="Y79"/>
  <c r="X79"/>
  <c r="W79"/>
  <c r="V79"/>
  <c r="U79"/>
  <c r="T79"/>
  <c r="S79"/>
  <c r="R79"/>
  <c r="Q79"/>
  <c r="P79"/>
  <c r="O79"/>
  <c r="N79"/>
  <c r="M79"/>
  <c r="L79"/>
  <c r="K79"/>
  <c r="J79"/>
  <c r="I79"/>
  <c r="H79"/>
  <c r="G79"/>
  <c r="F79"/>
  <c r="E79"/>
  <c r="D79"/>
  <c r="C79"/>
  <c r="AC66"/>
  <c r="AC74" s="1"/>
  <c r="AB66"/>
  <c r="AB73" s="1"/>
  <c r="AA66"/>
  <c r="AA72" s="1"/>
  <c r="Z66"/>
  <c r="Z75" s="1"/>
  <c r="Y66"/>
  <c r="Y74" s="1"/>
  <c r="X66"/>
  <c r="X73" s="1"/>
  <c r="W66"/>
  <c r="W72" s="1"/>
  <c r="V66"/>
  <c r="V75" s="1"/>
  <c r="U66"/>
  <c r="U74" s="1"/>
  <c r="T66"/>
  <c r="T73" s="1"/>
  <c r="S66"/>
  <c r="S72" s="1"/>
  <c r="R66"/>
  <c r="R75" s="1"/>
  <c r="Q66"/>
  <c r="Q74" s="1"/>
  <c r="P66"/>
  <c r="P73" s="1"/>
  <c r="O66"/>
  <c r="O72" s="1"/>
  <c r="N66"/>
  <c r="N75" s="1"/>
  <c r="M66"/>
  <c r="M74" s="1"/>
  <c r="L66"/>
  <c r="L73" s="1"/>
  <c r="K66"/>
  <c r="K72" s="1"/>
  <c r="J66"/>
  <c r="J75" s="1"/>
  <c r="I66"/>
  <c r="I74" s="1"/>
  <c r="H66"/>
  <c r="H73" s="1"/>
  <c r="G66"/>
  <c r="G72" s="1"/>
  <c r="F66"/>
  <c r="F75" s="1"/>
  <c r="E66"/>
  <c r="E74" s="1"/>
  <c r="D66"/>
  <c r="D73" s="1"/>
  <c r="C66"/>
  <c r="C72" s="1"/>
  <c r="W60"/>
  <c r="W69" s="1"/>
  <c r="U60"/>
  <c r="U69" s="1"/>
  <c r="T60"/>
  <c r="T69" s="1"/>
  <c r="S60"/>
  <c r="S69" s="1"/>
  <c r="Q60"/>
  <c r="Q69" s="1"/>
  <c r="P60"/>
  <c r="P69" s="1"/>
  <c r="O60"/>
  <c r="O69" s="1"/>
  <c r="M60"/>
  <c r="M69" s="1"/>
  <c r="L60"/>
  <c r="L69" s="1"/>
  <c r="K60"/>
  <c r="K69" s="1"/>
  <c r="I60"/>
  <c r="I69" s="1"/>
  <c r="H60"/>
  <c r="H69" s="1"/>
  <c r="F60"/>
  <c r="F69" s="1"/>
  <c r="E60"/>
  <c r="E69" s="1"/>
  <c r="D60"/>
  <c r="D69" s="1"/>
  <c r="AC56"/>
  <c r="AB56"/>
  <c r="AA56"/>
  <c r="Z56"/>
  <c r="Y56"/>
  <c r="X56"/>
  <c r="W56"/>
  <c r="V56"/>
  <c r="U56"/>
  <c r="T56"/>
  <c r="S56"/>
  <c r="R56"/>
  <c r="Q56"/>
  <c r="P56"/>
  <c r="O56"/>
  <c r="N56"/>
  <c r="M56"/>
  <c r="L56"/>
  <c r="K56"/>
  <c r="J56"/>
  <c r="I56"/>
  <c r="H56"/>
  <c r="G56"/>
  <c r="F56"/>
  <c r="E56"/>
  <c r="D56"/>
  <c r="C56"/>
  <c r="AC55"/>
  <c r="AB55"/>
  <c r="AA55"/>
  <c r="Z55"/>
  <c r="Y55"/>
  <c r="X55"/>
  <c r="W55"/>
  <c r="V55"/>
  <c r="U55"/>
  <c r="T55"/>
  <c r="S55"/>
  <c r="R55"/>
  <c r="Q55"/>
  <c r="P55"/>
  <c r="O55"/>
  <c r="N55"/>
  <c r="M55"/>
  <c r="L55"/>
  <c r="K55"/>
  <c r="J55"/>
  <c r="I55"/>
  <c r="H55"/>
  <c r="G55"/>
  <c r="F55"/>
  <c r="E55"/>
  <c r="D55"/>
  <c r="C55"/>
  <c r="AC50"/>
  <c r="AC53" s="1"/>
  <c r="AB50"/>
  <c r="AB53" s="1"/>
  <c r="AA50"/>
  <c r="AA53" s="1"/>
  <c r="Z50"/>
  <c r="Z53" s="1"/>
  <c r="Y50"/>
  <c r="Y53" s="1"/>
  <c r="X50"/>
  <c r="X53" s="1"/>
  <c r="W50"/>
  <c r="W53" s="1"/>
  <c r="V50"/>
  <c r="V53" s="1"/>
  <c r="U50"/>
  <c r="U53" s="1"/>
  <c r="T50"/>
  <c r="T53" s="1"/>
  <c r="S50"/>
  <c r="S53" s="1"/>
  <c r="R50"/>
  <c r="R53" s="1"/>
  <c r="Q50"/>
  <c r="Q53" s="1"/>
  <c r="P50"/>
  <c r="P53" s="1"/>
  <c r="O50"/>
  <c r="O53" s="1"/>
  <c r="N50"/>
  <c r="N53" s="1"/>
  <c r="M50"/>
  <c r="M53" s="1"/>
  <c r="L50"/>
  <c r="L53" s="1"/>
  <c r="K50"/>
  <c r="K53" s="1"/>
  <c r="J50"/>
  <c r="J53" s="1"/>
  <c r="I50"/>
  <c r="I53" s="1"/>
  <c r="H50"/>
  <c r="H53" s="1"/>
  <c r="G50"/>
  <c r="G53" s="1"/>
  <c r="F50"/>
  <c r="F53" s="1"/>
  <c r="E50"/>
  <c r="E53" s="1"/>
  <c r="D50"/>
  <c r="D53" s="1"/>
  <c r="C50"/>
  <c r="C53" s="1"/>
  <c r="W17"/>
  <c r="W20" s="1"/>
  <c r="W23" s="1"/>
  <c r="V17"/>
  <c r="V20" s="1"/>
  <c r="V23" s="1"/>
  <c r="U17"/>
  <c r="U20" s="1"/>
  <c r="U23" s="1"/>
  <c r="T17"/>
  <c r="T20" s="1"/>
  <c r="T23" s="1"/>
  <c r="S17"/>
  <c r="S20" s="1"/>
  <c r="S23" s="1"/>
  <c r="R17"/>
  <c r="R20" s="1"/>
  <c r="R23" s="1"/>
  <c r="Q17"/>
  <c r="Q20" s="1"/>
  <c r="Q23" s="1"/>
  <c r="P17"/>
  <c r="P20" s="1"/>
  <c r="P23" s="1"/>
  <c r="O17"/>
  <c r="O20" s="1"/>
  <c r="O23" s="1"/>
  <c r="N17"/>
  <c r="N20" s="1"/>
  <c r="N23" s="1"/>
  <c r="M17"/>
  <c r="M20" s="1"/>
  <c r="M23" s="1"/>
  <c r="L17"/>
  <c r="L20" s="1"/>
  <c r="L23" s="1"/>
  <c r="K17"/>
  <c r="K20" s="1"/>
  <c r="K23" s="1"/>
  <c r="J17"/>
  <c r="J20" s="1"/>
  <c r="J23" s="1"/>
  <c r="I17"/>
  <c r="I20" s="1"/>
  <c r="I23" s="1"/>
  <c r="H17"/>
  <c r="H20" s="1"/>
  <c r="H23" s="1"/>
  <c r="G17"/>
  <c r="G20" s="1"/>
  <c r="G23" s="1"/>
  <c r="F17"/>
  <c r="F20" s="1"/>
  <c r="F23" s="1"/>
  <c r="E17"/>
  <c r="E20" s="1"/>
  <c r="E23" s="1"/>
  <c r="D17"/>
  <c r="D20" s="1"/>
  <c r="D23" s="1"/>
  <c r="C15"/>
  <c r="C17" s="1"/>
  <c r="C20" s="1"/>
  <c r="C23" s="1"/>
  <c r="X52" i="28"/>
  <c r="W52"/>
  <c r="X50"/>
  <c r="W50"/>
  <c r="X48"/>
  <c r="W48"/>
  <c r="X46"/>
  <c r="W46"/>
  <c r="W45"/>
  <c r="X44"/>
  <c r="W44"/>
  <c r="Y43"/>
  <c r="W43"/>
  <c r="X42"/>
  <c r="W42"/>
  <c r="W41"/>
  <c r="X40"/>
  <c r="W40"/>
  <c r="W39"/>
  <c r="X38"/>
  <c r="W38"/>
  <c r="W37"/>
  <c r="X36"/>
  <c r="W36"/>
  <c r="W35"/>
  <c r="X34"/>
  <c r="W34"/>
  <c r="W33"/>
  <c r="X32"/>
  <c r="W32"/>
  <c r="X27"/>
  <c r="W27"/>
  <c r="V26"/>
  <c r="U26"/>
  <c r="T26"/>
  <c r="S26"/>
  <c r="R26"/>
  <c r="Q26"/>
  <c r="P26"/>
  <c r="O26"/>
  <c r="N26"/>
  <c r="M26"/>
  <c r="L26"/>
  <c r="K26"/>
  <c r="J26"/>
  <c r="I26"/>
  <c r="H26"/>
  <c r="G26"/>
  <c r="F26"/>
  <c r="E26"/>
  <c r="D26"/>
  <c r="X25"/>
  <c r="W25"/>
  <c r="V24"/>
  <c r="W24" s="1"/>
  <c r="U24"/>
  <c r="T24"/>
  <c r="S24"/>
  <c r="R24"/>
  <c r="Q24"/>
  <c r="P24"/>
  <c r="O24"/>
  <c r="N24"/>
  <c r="M24"/>
  <c r="L24"/>
  <c r="K24"/>
  <c r="J24"/>
  <c r="I24"/>
  <c r="H24"/>
  <c r="G24"/>
  <c r="F24"/>
  <c r="E24"/>
  <c r="D24"/>
  <c r="X23"/>
  <c r="W23"/>
  <c r="W22"/>
  <c r="V22"/>
  <c r="U22"/>
  <c r="T22"/>
  <c r="S22"/>
  <c r="R22"/>
  <c r="Q22"/>
  <c r="P22"/>
  <c r="O22"/>
  <c r="N22"/>
  <c r="M22"/>
  <c r="L22"/>
  <c r="K22"/>
  <c r="J22"/>
  <c r="I22"/>
  <c r="H22"/>
  <c r="G22"/>
  <c r="F22"/>
  <c r="E22"/>
  <c r="D22"/>
  <c r="X21"/>
  <c r="W21"/>
  <c r="V20"/>
  <c r="W20" s="1"/>
  <c r="U20"/>
  <c r="T20"/>
  <c r="S20"/>
  <c r="R20"/>
  <c r="Q20"/>
  <c r="P20"/>
  <c r="O20"/>
  <c r="N20"/>
  <c r="M20"/>
  <c r="L20"/>
  <c r="K20"/>
  <c r="J20"/>
  <c r="I20"/>
  <c r="H20"/>
  <c r="G20"/>
  <c r="F20"/>
  <c r="E20"/>
  <c r="D20"/>
  <c r="X19"/>
  <c r="W19"/>
  <c r="W18"/>
  <c r="V18"/>
  <c r="U18"/>
  <c r="T18"/>
  <c r="S18"/>
  <c r="R18"/>
  <c r="Q18"/>
  <c r="P18"/>
  <c r="O18"/>
  <c r="N18"/>
  <c r="M18"/>
  <c r="L18"/>
  <c r="K18"/>
  <c r="J18"/>
  <c r="I18"/>
  <c r="H18"/>
  <c r="G18"/>
  <c r="F18"/>
  <c r="E18"/>
  <c r="D18"/>
  <c r="X17"/>
  <c r="W17"/>
  <c r="V16"/>
  <c r="W16" s="1"/>
  <c r="U16"/>
  <c r="T16"/>
  <c r="S16"/>
  <c r="R16"/>
  <c r="Q16"/>
  <c r="P16"/>
  <c r="O16"/>
  <c r="N16"/>
  <c r="M16"/>
  <c r="L16"/>
  <c r="K16"/>
  <c r="J16"/>
  <c r="I16"/>
  <c r="H16"/>
  <c r="G16"/>
  <c r="F16"/>
  <c r="E16"/>
  <c r="D16"/>
  <c r="X15"/>
  <c r="W15"/>
  <c r="W14"/>
  <c r="V14"/>
  <c r="U14"/>
  <c r="T14"/>
  <c r="S14"/>
  <c r="R14"/>
  <c r="Q14"/>
  <c r="P14"/>
  <c r="O14"/>
  <c r="N14"/>
  <c r="M14"/>
  <c r="L14"/>
  <c r="K14"/>
  <c r="J14"/>
  <c r="I14"/>
  <c r="H14"/>
  <c r="G14"/>
  <c r="F14"/>
  <c r="E14"/>
  <c r="D14"/>
  <c r="X13"/>
  <c r="W13"/>
  <c r="V12"/>
  <c r="W12" s="1"/>
  <c r="U12"/>
  <c r="T12"/>
  <c r="S12"/>
  <c r="R12"/>
  <c r="Q12"/>
  <c r="P12"/>
  <c r="O12"/>
  <c r="N12"/>
  <c r="M12"/>
  <c r="L12"/>
  <c r="K12"/>
  <c r="J12"/>
  <c r="I12"/>
  <c r="H12"/>
  <c r="G12"/>
  <c r="F12"/>
  <c r="E12"/>
  <c r="D12"/>
  <c r="X11"/>
  <c r="W11"/>
  <c r="W10"/>
  <c r="V10"/>
  <c r="U10"/>
  <c r="T10"/>
  <c r="S10"/>
  <c r="R10"/>
  <c r="Q10"/>
  <c r="P10"/>
  <c r="O10"/>
  <c r="N10"/>
  <c r="M10"/>
  <c r="L10"/>
  <c r="K10"/>
  <c r="J10"/>
  <c r="I10"/>
  <c r="H10"/>
  <c r="G10"/>
  <c r="F10"/>
  <c r="E10"/>
  <c r="D10"/>
  <c r="X9"/>
  <c r="W9"/>
  <c r="V8"/>
  <c r="W8" s="1"/>
  <c r="U8"/>
  <c r="T8"/>
  <c r="S8"/>
  <c r="R8"/>
  <c r="Q8"/>
  <c r="P8"/>
  <c r="O8"/>
  <c r="N8"/>
  <c r="M8"/>
  <c r="L8"/>
  <c r="K8"/>
  <c r="J8"/>
  <c r="I8"/>
  <c r="H8"/>
  <c r="G8"/>
  <c r="F8"/>
  <c r="E8"/>
  <c r="D8"/>
  <c r="X7"/>
  <c r="W7"/>
  <c r="W6"/>
  <c r="V6"/>
  <c r="U6"/>
  <c r="T6"/>
  <c r="S6"/>
  <c r="R6"/>
  <c r="Q6"/>
  <c r="P6"/>
  <c r="O6"/>
  <c r="N6"/>
  <c r="M6"/>
  <c r="L6"/>
  <c r="K6"/>
  <c r="J6"/>
  <c r="I6"/>
  <c r="H6"/>
  <c r="G6"/>
  <c r="F6"/>
  <c r="E6"/>
  <c r="D6"/>
  <c r="X5"/>
  <c r="W5"/>
  <c r="Y175" i="29" l="1"/>
  <c r="Y176"/>
  <c r="AB179"/>
  <c r="F203"/>
  <c r="J203"/>
  <c r="N203"/>
  <c r="R203"/>
  <c r="AB191"/>
  <c r="AB193"/>
  <c r="AB195"/>
  <c r="AB202"/>
  <c r="N249"/>
  <c r="N250" s="1"/>
  <c r="R249"/>
  <c r="R250" s="1"/>
  <c r="V249"/>
  <c r="V250" s="1"/>
  <c r="H28" i="30"/>
  <c r="L28"/>
  <c r="P28"/>
  <c r="R34"/>
  <c r="R35"/>
  <c r="R36"/>
  <c r="F69"/>
  <c r="J69"/>
  <c r="I69"/>
  <c r="S69" s="1"/>
  <c r="P89"/>
  <c r="O89" s="1"/>
  <c r="Q54"/>
  <c r="Q56"/>
  <c r="X99" i="29"/>
  <c r="W163"/>
  <c r="Y177"/>
  <c r="Y178"/>
  <c r="AB183"/>
  <c r="AB197"/>
  <c r="X201"/>
  <c r="W221"/>
  <c r="O249"/>
  <c r="O250" s="1"/>
  <c r="S249"/>
  <c r="W249"/>
  <c r="R37" i="30"/>
  <c r="R38"/>
  <c r="R39"/>
  <c r="R40"/>
  <c r="Q46"/>
  <c r="Q47"/>
  <c r="Q48"/>
  <c r="Q49"/>
  <c r="G69"/>
  <c r="Q69" s="1"/>
  <c r="AB201" i="29"/>
  <c r="Q55" i="30"/>
  <c r="Q64"/>
  <c r="W26" i="28"/>
  <c r="J60" i="29"/>
  <c r="J69" s="1"/>
  <c r="N60"/>
  <c r="N69" s="1"/>
  <c r="R60"/>
  <c r="R69" s="1"/>
  <c r="V60"/>
  <c r="V69" s="1"/>
  <c r="AB175"/>
  <c r="Y179"/>
  <c r="X221"/>
  <c r="J28" i="30"/>
  <c r="N28"/>
  <c r="R41"/>
  <c r="R42"/>
  <c r="R43"/>
  <c r="R44"/>
  <c r="Q50"/>
  <c r="Q51"/>
  <c r="Q52"/>
  <c r="Q53"/>
  <c r="Q59"/>
  <c r="Q63"/>
  <c r="Q67"/>
  <c r="J96"/>
  <c r="P59"/>
  <c r="T59"/>
  <c r="Q62"/>
  <c r="P63"/>
  <c r="T63"/>
  <c r="Q66"/>
  <c r="P67"/>
  <c r="T67"/>
  <c r="P69"/>
  <c r="P68"/>
  <c r="P66"/>
  <c r="P64"/>
  <c r="P62"/>
  <c r="P60"/>
  <c r="P58"/>
  <c r="T69"/>
  <c r="T68"/>
  <c r="T66"/>
  <c r="T64"/>
  <c r="T62"/>
  <c r="T60"/>
  <c r="T58"/>
  <c r="P61"/>
  <c r="T61"/>
  <c r="P65"/>
  <c r="T65"/>
  <c r="Q34"/>
  <c r="Q38"/>
  <c r="Q42"/>
  <c r="Q45"/>
  <c r="S46"/>
  <c r="S50"/>
  <c r="S54"/>
  <c r="S57"/>
  <c r="Q58"/>
  <c r="Q36"/>
  <c r="Q40"/>
  <c r="Q44"/>
  <c r="S48"/>
  <c r="S52"/>
  <c r="S56"/>
  <c r="H69"/>
  <c r="R58" s="1"/>
  <c r="Q35"/>
  <c r="Q39"/>
  <c r="S47"/>
  <c r="S51"/>
  <c r="X200" i="29"/>
  <c r="X196"/>
  <c r="D203"/>
  <c r="X203" s="1"/>
  <c r="X199"/>
  <c r="Y199" s="1"/>
  <c r="X197"/>
  <c r="X189"/>
  <c r="X190"/>
  <c r="X191"/>
  <c r="X192"/>
  <c r="X193"/>
  <c r="X194"/>
  <c r="X195"/>
  <c r="W198"/>
  <c r="X202"/>
  <c r="S250"/>
  <c r="W250"/>
  <c r="W200"/>
  <c r="W196"/>
  <c r="C203"/>
  <c r="W199"/>
  <c r="W197"/>
  <c r="Z200"/>
  <c r="W190"/>
  <c r="W192"/>
  <c r="W194"/>
  <c r="W202"/>
  <c r="W201"/>
  <c r="Y201" s="1"/>
  <c r="Y198"/>
  <c r="F68"/>
  <c r="J68"/>
  <c r="N68"/>
  <c r="R68"/>
  <c r="V68"/>
  <c r="Z68"/>
  <c r="AA69"/>
  <c r="D70"/>
  <c r="H70"/>
  <c r="L70"/>
  <c r="P70"/>
  <c r="T70"/>
  <c r="X70"/>
  <c r="AB70"/>
  <c r="E71"/>
  <c r="I71"/>
  <c r="M71"/>
  <c r="Q71"/>
  <c r="U71"/>
  <c r="Y71"/>
  <c r="AC71"/>
  <c r="F72"/>
  <c r="J72"/>
  <c r="N72"/>
  <c r="R72"/>
  <c r="V72"/>
  <c r="Z72"/>
  <c r="C73"/>
  <c r="G73"/>
  <c r="K73"/>
  <c r="O73"/>
  <c r="S73"/>
  <c r="W73"/>
  <c r="AA73"/>
  <c r="D74"/>
  <c r="H74"/>
  <c r="L74"/>
  <c r="P74"/>
  <c r="T74"/>
  <c r="X74"/>
  <c r="AB74"/>
  <c r="E75"/>
  <c r="I75"/>
  <c r="M75"/>
  <c r="Q75"/>
  <c r="U75"/>
  <c r="Y75"/>
  <c r="AC75"/>
  <c r="Z181"/>
  <c r="AB181" s="1"/>
  <c r="X182"/>
  <c r="X184"/>
  <c r="Z188"/>
  <c r="AB188" s="1"/>
  <c r="Z190"/>
  <c r="AB190" s="1"/>
  <c r="Z192"/>
  <c r="AB192" s="1"/>
  <c r="Z194"/>
  <c r="AB194" s="1"/>
  <c r="Z198"/>
  <c r="AB198" s="1"/>
  <c r="V200"/>
  <c r="E68"/>
  <c r="I68"/>
  <c r="M68"/>
  <c r="Q68"/>
  <c r="U68"/>
  <c r="Y68"/>
  <c r="AC68"/>
  <c r="Z69"/>
  <c r="C70"/>
  <c r="G70"/>
  <c r="K70"/>
  <c r="O70"/>
  <c r="S70"/>
  <c r="W70"/>
  <c r="AA70"/>
  <c r="D71"/>
  <c r="H71"/>
  <c r="L71"/>
  <c r="P71"/>
  <c r="T71"/>
  <c r="X71"/>
  <c r="AB71"/>
  <c r="E72"/>
  <c r="I72"/>
  <c r="M72"/>
  <c r="Q72"/>
  <c r="U72"/>
  <c r="Y72"/>
  <c r="AC72"/>
  <c r="F73"/>
  <c r="J73"/>
  <c r="N73"/>
  <c r="R73"/>
  <c r="V73"/>
  <c r="Z73"/>
  <c r="C74"/>
  <c r="G74"/>
  <c r="K74"/>
  <c r="O74"/>
  <c r="S74"/>
  <c r="W74"/>
  <c r="AA74"/>
  <c r="D75"/>
  <c r="H75"/>
  <c r="L75"/>
  <c r="P75"/>
  <c r="T75"/>
  <c r="X75"/>
  <c r="AB75"/>
  <c r="W180"/>
  <c r="Y180" s="1"/>
  <c r="W182"/>
  <c r="W184"/>
  <c r="W189"/>
  <c r="W191"/>
  <c r="W193"/>
  <c r="W195"/>
  <c r="D68"/>
  <c r="H68"/>
  <c r="L68"/>
  <c r="P68"/>
  <c r="T68"/>
  <c r="X68"/>
  <c r="AB68"/>
  <c r="Y69"/>
  <c r="AC69"/>
  <c r="F70"/>
  <c r="J70"/>
  <c r="N70"/>
  <c r="R70"/>
  <c r="V70"/>
  <c r="Z70"/>
  <c r="C71"/>
  <c r="G71"/>
  <c r="K71"/>
  <c r="O71"/>
  <c r="S71"/>
  <c r="W71"/>
  <c r="AA71"/>
  <c r="D72"/>
  <c r="H72"/>
  <c r="L72"/>
  <c r="P72"/>
  <c r="T72"/>
  <c r="X72"/>
  <c r="AB72"/>
  <c r="E73"/>
  <c r="I73"/>
  <c r="M73"/>
  <c r="Q73"/>
  <c r="U73"/>
  <c r="Y73"/>
  <c r="AC73"/>
  <c r="F74"/>
  <c r="J74"/>
  <c r="N74"/>
  <c r="R74"/>
  <c r="V74"/>
  <c r="Z74"/>
  <c r="C75"/>
  <c r="G75"/>
  <c r="K75"/>
  <c r="O75"/>
  <c r="S75"/>
  <c r="W75"/>
  <c r="AA75"/>
  <c r="X163"/>
  <c r="X181"/>
  <c r="X183"/>
  <c r="Y183" s="1"/>
  <c r="X188"/>
  <c r="C60"/>
  <c r="C69" s="1"/>
  <c r="G60"/>
  <c r="G69" s="1"/>
  <c r="C68"/>
  <c r="G68"/>
  <c r="K68"/>
  <c r="O68"/>
  <c r="S68"/>
  <c r="W68"/>
  <c r="AA68"/>
  <c r="X69"/>
  <c r="AB69"/>
  <c r="E70"/>
  <c r="I70"/>
  <c r="M70"/>
  <c r="Q70"/>
  <c r="U70"/>
  <c r="Y70"/>
  <c r="AC70"/>
  <c r="F71"/>
  <c r="J71"/>
  <c r="N71"/>
  <c r="R71"/>
  <c r="V71"/>
  <c r="Z71"/>
  <c r="W181"/>
  <c r="W188"/>
  <c r="Y188" l="1"/>
  <c r="Y182"/>
  <c r="Y190"/>
  <c r="S65" i="30"/>
  <c r="S67"/>
  <c r="S68"/>
  <c r="S64"/>
  <c r="S60"/>
  <c r="Q68"/>
  <c r="Y193" i="29"/>
  <c r="S61" i="30"/>
  <c r="S62"/>
  <c r="S63"/>
  <c r="S58"/>
  <c r="Q65"/>
  <c r="S59"/>
  <c r="S66"/>
  <c r="Q61"/>
  <c r="Q60"/>
  <c r="R66"/>
  <c r="R69"/>
  <c r="R67"/>
  <c r="R65"/>
  <c r="R63"/>
  <c r="R61"/>
  <c r="R59"/>
  <c r="R68"/>
  <c r="R60"/>
  <c r="R62"/>
  <c r="R64"/>
  <c r="Z203" i="29"/>
  <c r="W203"/>
  <c r="Y203" s="1"/>
  <c r="Y184"/>
  <c r="Y195"/>
  <c r="Y191"/>
  <c r="Y181"/>
  <c r="Y192"/>
  <c r="Y197"/>
  <c r="Y200"/>
  <c r="AA200"/>
  <c r="AB200" s="1"/>
  <c r="V203"/>
  <c r="AA203" s="1"/>
  <c r="AB203" s="1"/>
  <c r="Y202"/>
  <c r="Y189"/>
  <c r="Y196"/>
  <c r="Y194"/>
  <c r="B17" i="27" l="1"/>
  <c r="B16"/>
  <c r="K4"/>
  <c r="L4" s="1"/>
  <c r="R72" i="26" l="1"/>
  <c r="N72"/>
  <c r="J72"/>
  <c r="K69" i="14"/>
  <c r="I69"/>
  <c r="I61" s="1"/>
  <c r="I64"/>
  <c r="F7" i="27"/>
  <c r="F8" s="1"/>
  <c r="F9" s="1"/>
  <c r="F10" s="1"/>
  <c r="F11" s="1"/>
  <c r="F12" s="1"/>
  <c r="F13" s="1"/>
  <c r="F14" s="1"/>
  <c r="F15" s="1"/>
  <c r="F16" s="1"/>
  <c r="F17" s="1"/>
  <c r="F18" s="1"/>
  <c r="F19" s="1"/>
  <c r="F20" s="1"/>
  <c r="F21" s="1"/>
  <c r="F22" s="1"/>
  <c r="F23" s="1"/>
  <c r="F24" s="1"/>
  <c r="F25" s="1"/>
  <c r="F26" s="1"/>
  <c r="I7" s="1"/>
  <c r="I8" s="1"/>
  <c r="I9" s="1"/>
  <c r="I10" s="1"/>
  <c r="I11" s="1"/>
  <c r="I12" s="1"/>
  <c r="I13" s="1"/>
  <c r="I14" s="1"/>
  <c r="I15" s="1"/>
  <c r="I16" s="1"/>
  <c r="I17" s="1"/>
  <c r="I18" s="1"/>
  <c r="I19" s="1"/>
  <c r="I20" s="1"/>
  <c r="I21" s="1"/>
  <c r="I22" s="1"/>
  <c r="I23" s="1"/>
  <c r="I24" s="1"/>
  <c r="I25" s="1"/>
  <c r="I26" s="1"/>
  <c r="L7" s="1"/>
  <c r="L8" s="1"/>
  <c r="L9" s="1"/>
  <c r="L10" s="1"/>
  <c r="L11" s="1"/>
  <c r="L12" s="1"/>
  <c r="L13" s="1"/>
  <c r="L14" s="1"/>
  <c r="L15" s="1"/>
  <c r="L16" s="1"/>
  <c r="L17" s="1"/>
  <c r="L18" s="1"/>
  <c r="L19" s="1"/>
  <c r="L20" s="1"/>
  <c r="L21" s="1"/>
  <c r="L22" s="1"/>
  <c r="L23" s="1"/>
  <c r="L24" s="1"/>
  <c r="L25" s="1"/>
  <c r="L26" s="1"/>
  <c r="O7" s="1"/>
  <c r="O8" s="1"/>
  <c r="O9" s="1"/>
  <c r="O10" s="1"/>
  <c r="O11" s="1"/>
  <c r="O12" s="1"/>
  <c r="O13" s="1"/>
  <c r="O14" s="1"/>
  <c r="O15" s="1"/>
  <c r="O16" s="1"/>
  <c r="O17" s="1"/>
  <c r="O18" s="1"/>
  <c r="O19" s="1"/>
  <c r="O20" s="1"/>
  <c r="O21" s="1"/>
  <c r="O22" s="1"/>
  <c r="O23" s="1"/>
  <c r="O24" s="1"/>
  <c r="O25" s="1"/>
  <c r="O26" s="1"/>
  <c r="R7" s="1"/>
  <c r="R8" s="1"/>
  <c r="R9" s="1"/>
  <c r="R10" s="1"/>
  <c r="R11" s="1"/>
  <c r="R12" s="1"/>
  <c r="R13" s="1"/>
  <c r="R14" s="1"/>
  <c r="R15" s="1"/>
  <c r="R16" s="1"/>
  <c r="R17" s="1"/>
  <c r="R18" s="1"/>
  <c r="R19" s="1"/>
  <c r="R20" s="1"/>
  <c r="R21" s="1"/>
  <c r="R22" s="1"/>
  <c r="R23" s="1"/>
  <c r="R24" s="1"/>
  <c r="R25" s="1"/>
  <c r="R26" s="1"/>
  <c r="R27" s="1"/>
  <c r="F36" s="1"/>
  <c r="R67" i="26"/>
  <c r="R66"/>
  <c r="R64"/>
  <c r="R40"/>
  <c r="Q39"/>
  <c r="R28" s="1"/>
  <c r="R25"/>
  <c r="R62" s="1"/>
  <c r="R24"/>
  <c r="R22"/>
  <c r="N40"/>
  <c r="N67"/>
  <c r="N66"/>
  <c r="N64"/>
  <c r="M39"/>
  <c r="N28" s="1"/>
  <c r="N63" s="1"/>
  <c r="N25"/>
  <c r="N62" s="1"/>
  <c r="N24"/>
  <c r="N22"/>
  <c r="J67"/>
  <c r="J66"/>
  <c r="J64"/>
  <c r="J24"/>
  <c r="J25"/>
  <c r="J22"/>
  <c r="I39"/>
  <c r="J28" s="1"/>
  <c r="J63" s="1"/>
  <c r="J65" s="1"/>
  <c r="M37" i="20"/>
  <c r="L37"/>
  <c r="K37"/>
  <c r="J37"/>
  <c r="F37"/>
  <c r="E37"/>
  <c r="M36"/>
  <c r="L36"/>
  <c r="K36"/>
  <c r="J36"/>
  <c r="F36"/>
  <c r="E36"/>
  <c r="M35"/>
  <c r="L35"/>
  <c r="K35"/>
  <c r="J35"/>
  <c r="F35"/>
  <c r="E35"/>
  <c r="M34"/>
  <c r="L34"/>
  <c r="K34"/>
  <c r="J34"/>
  <c r="F34"/>
  <c r="E34"/>
  <c r="M33"/>
  <c r="L33"/>
  <c r="K33"/>
  <c r="J33"/>
  <c r="F33"/>
  <c r="E33"/>
  <c r="M32"/>
  <c r="L32"/>
  <c r="K32"/>
  <c r="J32"/>
  <c r="F32"/>
  <c r="E32"/>
  <c r="M31"/>
  <c r="L31"/>
  <c r="K31"/>
  <c r="J31"/>
  <c r="F31"/>
  <c r="E31"/>
  <c r="M30"/>
  <c r="L30"/>
  <c r="K30"/>
  <c r="J30"/>
  <c r="F30"/>
  <c r="E30"/>
  <c r="M29"/>
  <c r="L29"/>
  <c r="K29"/>
  <c r="J29"/>
  <c r="F29"/>
  <c r="E29"/>
  <c r="K22"/>
  <c r="J22"/>
  <c r="I22"/>
  <c r="H22"/>
  <c r="G22"/>
  <c r="F22"/>
  <c r="E22"/>
  <c r="J15"/>
  <c r="V13" s="1"/>
  <c r="I15"/>
  <c r="U14" s="1"/>
  <c r="H15"/>
  <c r="T12" s="1"/>
  <c r="G15"/>
  <c r="S14" s="1"/>
  <c r="F15"/>
  <c r="R13" s="1"/>
  <c r="E15"/>
  <c r="Q13" s="1"/>
  <c r="T14"/>
  <c r="V10"/>
  <c r="T10"/>
  <c r="Q8"/>
  <c r="T7"/>
  <c r="U6"/>
  <c r="F98" i="18"/>
  <c r="G98" s="1"/>
  <c r="F96"/>
  <c r="G96" s="1"/>
  <c r="I98"/>
  <c r="J98" s="1"/>
  <c r="I96"/>
  <c r="J96" s="1"/>
  <c r="F94"/>
  <c r="G94" s="1"/>
  <c r="I94"/>
  <c r="J94" s="1"/>
  <c r="C89"/>
  <c r="D89" s="1"/>
  <c r="C88"/>
  <c r="D88" s="1"/>
  <c r="C87"/>
  <c r="D87" s="1"/>
  <c r="C86"/>
  <c r="D86" s="1"/>
  <c r="C85"/>
  <c r="D85" s="1"/>
  <c r="C84"/>
  <c r="D84" s="1"/>
  <c r="C83"/>
  <c r="D83" s="1"/>
  <c r="C82"/>
  <c r="D82" s="1"/>
  <c r="C81"/>
  <c r="D81" s="1"/>
  <c r="C80"/>
  <c r="D80" s="1"/>
  <c r="C79"/>
  <c r="D79" s="1"/>
  <c r="C78"/>
  <c r="D78" s="1"/>
  <c r="G73"/>
  <c r="F73"/>
  <c r="E73"/>
  <c r="D72"/>
  <c r="D71"/>
  <c r="D70"/>
  <c r="D69"/>
  <c r="D68"/>
  <c r="D67"/>
  <c r="D66"/>
  <c r="D65"/>
  <c r="D64"/>
  <c r="D63"/>
  <c r="D62"/>
  <c r="D61"/>
  <c r="J53"/>
  <c r="I53"/>
  <c r="J52"/>
  <c r="I52"/>
  <c r="J51"/>
  <c r="I51"/>
  <c r="J50"/>
  <c r="I50"/>
  <c r="J49"/>
  <c r="I49"/>
  <c r="J48"/>
  <c r="I48"/>
  <c r="J47"/>
  <c r="I47"/>
  <c r="J46"/>
  <c r="I46"/>
  <c r="J45"/>
  <c r="I45"/>
  <c r="J44"/>
  <c r="I44"/>
  <c r="J43"/>
  <c r="I43"/>
  <c r="J42"/>
  <c r="I42"/>
  <c r="C53"/>
  <c r="D53" s="1"/>
  <c r="C52"/>
  <c r="D52" s="1"/>
  <c r="C51"/>
  <c r="D51" s="1"/>
  <c r="C50"/>
  <c r="D50" s="1"/>
  <c r="C49"/>
  <c r="D49" s="1"/>
  <c r="C48"/>
  <c r="D48" s="1"/>
  <c r="C47"/>
  <c r="D47" s="1"/>
  <c r="C46"/>
  <c r="D46" s="1"/>
  <c r="C45"/>
  <c r="D45" s="1"/>
  <c r="C44"/>
  <c r="D44" s="1"/>
  <c r="C43"/>
  <c r="D43" s="1"/>
  <c r="D36"/>
  <c r="D35"/>
  <c r="D34"/>
  <c r="D33"/>
  <c r="D32"/>
  <c r="D31"/>
  <c r="D30"/>
  <c r="D29"/>
  <c r="D28"/>
  <c r="D27"/>
  <c r="D26"/>
  <c r="D25"/>
  <c r="M73"/>
  <c r="L73"/>
  <c r="K73"/>
  <c r="J73"/>
  <c r="I73"/>
  <c r="H73"/>
  <c r="C73"/>
  <c r="G53"/>
  <c r="G52"/>
  <c r="G51"/>
  <c r="G50"/>
  <c r="G49"/>
  <c r="G48"/>
  <c r="G47"/>
  <c r="G46"/>
  <c r="G45"/>
  <c r="G44"/>
  <c r="G43"/>
  <c r="G42"/>
  <c r="F53"/>
  <c r="E53"/>
  <c r="F52"/>
  <c r="E52"/>
  <c r="F51"/>
  <c r="E51"/>
  <c r="F50"/>
  <c r="E50"/>
  <c r="F49"/>
  <c r="E49"/>
  <c r="F48"/>
  <c r="E48"/>
  <c r="F47"/>
  <c r="E47"/>
  <c r="F46"/>
  <c r="E46"/>
  <c r="F45"/>
  <c r="E45"/>
  <c r="F44"/>
  <c r="E44"/>
  <c r="F43"/>
  <c r="E43"/>
  <c r="F42"/>
  <c r="E42"/>
  <c r="C42"/>
  <c r="D42" s="1"/>
  <c r="K37"/>
  <c r="J37"/>
  <c r="I37"/>
  <c r="H37"/>
  <c r="G37"/>
  <c r="F37"/>
  <c r="E37"/>
  <c r="C37"/>
  <c r="N19"/>
  <c r="M19"/>
  <c r="L19"/>
  <c r="K19"/>
  <c r="J19"/>
  <c r="I19"/>
  <c r="H19"/>
  <c r="G19"/>
  <c r="F19"/>
  <c r="E19"/>
  <c r="D19"/>
  <c r="C19"/>
  <c r="J121"/>
  <c r="I121"/>
  <c r="H121"/>
  <c r="G121"/>
  <c r="F121"/>
  <c r="E121"/>
  <c r="D121"/>
  <c r="R12" i="20" l="1"/>
  <c r="G29"/>
  <c r="G31"/>
  <c r="H35"/>
  <c r="F35" i="27"/>
  <c r="T11" i="20"/>
  <c r="G30"/>
  <c r="F29" i="27"/>
  <c r="F32"/>
  <c r="F31"/>
  <c r="U9" i="20"/>
  <c r="Q12"/>
  <c r="E50" s="1"/>
  <c r="H33"/>
  <c r="G35"/>
  <c r="F34" i="27"/>
  <c r="F30"/>
  <c r="F33"/>
  <c r="J68" i="26"/>
  <c r="N68"/>
  <c r="R68"/>
  <c r="R63"/>
  <c r="R65" s="1"/>
  <c r="R59"/>
  <c r="N65"/>
  <c r="N69" s="1"/>
  <c r="N59"/>
  <c r="J59"/>
  <c r="J62"/>
  <c r="J69" s="1"/>
  <c r="U13" i="20"/>
  <c r="Q7"/>
  <c r="E45" s="1"/>
  <c r="U8"/>
  <c r="Q10"/>
  <c r="Q11"/>
  <c r="Q14"/>
  <c r="E38"/>
  <c r="H31"/>
  <c r="G32"/>
  <c r="G34"/>
  <c r="Q9"/>
  <c r="E47" s="1"/>
  <c r="U12"/>
  <c r="E23"/>
  <c r="I23"/>
  <c r="L52" s="1"/>
  <c r="Q6"/>
  <c r="E44" s="1"/>
  <c r="U7"/>
  <c r="S9"/>
  <c r="U10"/>
  <c r="U15" s="1"/>
  <c r="U11"/>
  <c r="H23"/>
  <c r="J38"/>
  <c r="H30"/>
  <c r="H34"/>
  <c r="S7"/>
  <c r="S8"/>
  <c r="S13"/>
  <c r="L38"/>
  <c r="H32"/>
  <c r="S6"/>
  <c r="G33"/>
  <c r="T6"/>
  <c r="R7"/>
  <c r="V7"/>
  <c r="T8"/>
  <c r="R9"/>
  <c r="V9"/>
  <c r="S11"/>
  <c r="V12"/>
  <c r="T13"/>
  <c r="R14"/>
  <c r="G23"/>
  <c r="J52" s="1"/>
  <c r="F38"/>
  <c r="H38" s="1"/>
  <c r="K38"/>
  <c r="G37"/>
  <c r="R11"/>
  <c r="V11"/>
  <c r="V14"/>
  <c r="F23"/>
  <c r="F52" s="1"/>
  <c r="J23"/>
  <c r="M45" s="1"/>
  <c r="R6"/>
  <c r="V6"/>
  <c r="R8"/>
  <c r="V8"/>
  <c r="T9"/>
  <c r="R10"/>
  <c r="H29"/>
  <c r="M38"/>
  <c r="G36"/>
  <c r="K52"/>
  <c r="K44"/>
  <c r="F51"/>
  <c r="F24"/>
  <c r="H36"/>
  <c r="H37"/>
  <c r="E24"/>
  <c r="S10"/>
  <c r="S12"/>
  <c r="E46"/>
  <c r="E49"/>
  <c r="E51"/>
  <c r="J54" i="18"/>
  <c r="C90"/>
  <c r="C54"/>
  <c r="G54"/>
  <c r="I54"/>
  <c r="F54"/>
  <c r="E54"/>
  <c r="K39" i="14"/>
  <c r="J39"/>
  <c r="K67"/>
  <c r="L51" i="20" l="1"/>
  <c r="L47"/>
  <c r="M48"/>
  <c r="M49"/>
  <c r="L46"/>
  <c r="L49"/>
  <c r="L44"/>
  <c r="J46"/>
  <c r="E52"/>
  <c r="H52" s="1"/>
  <c r="J50"/>
  <c r="L48"/>
  <c r="I24"/>
  <c r="J51"/>
  <c r="M44"/>
  <c r="M52"/>
  <c r="J45"/>
  <c r="K51"/>
  <c r="L45"/>
  <c r="L50"/>
  <c r="Q15"/>
  <c r="R69" i="26"/>
  <c r="K46" i="20"/>
  <c r="E48"/>
  <c r="K48"/>
  <c r="K50"/>
  <c r="F47"/>
  <c r="H47" s="1"/>
  <c r="K45"/>
  <c r="K49"/>
  <c r="M50"/>
  <c r="G38"/>
  <c r="H24"/>
  <c r="K47"/>
  <c r="F46"/>
  <c r="G46" s="1"/>
  <c r="J24"/>
  <c r="M47"/>
  <c r="M51"/>
  <c r="F45"/>
  <c r="G45" s="1"/>
  <c r="F49"/>
  <c r="H49" s="1"/>
  <c r="J44"/>
  <c r="J49"/>
  <c r="R15"/>
  <c r="F50"/>
  <c r="G50" s="1"/>
  <c r="S15"/>
  <c r="M46"/>
  <c r="F44"/>
  <c r="H44" s="1"/>
  <c r="F48"/>
  <c r="H48" s="1"/>
  <c r="G24"/>
  <c r="J47"/>
  <c r="V15"/>
  <c r="T15"/>
  <c r="G44"/>
  <c r="J48"/>
  <c r="G47"/>
  <c r="G51"/>
  <c r="H51"/>
  <c r="H50"/>
  <c r="L53"/>
  <c r="K61" i="14"/>
  <c r="K62"/>
  <c r="K68"/>
  <c r="K65"/>
  <c r="K66"/>
  <c r="G49" i="20" l="1"/>
  <c r="G48"/>
  <c r="K53"/>
  <c r="G52"/>
  <c r="G53" s="1"/>
  <c r="H45"/>
  <c r="E53"/>
  <c r="H46"/>
  <c r="J53"/>
  <c r="M53"/>
  <c r="F53"/>
  <c r="H53" s="1"/>
  <c r="L39" i="14"/>
  <c r="I39"/>
  <c r="N38"/>
  <c r="M38"/>
  <c r="N37"/>
  <c r="M37"/>
  <c r="M36"/>
  <c r="N35"/>
  <c r="M35"/>
  <c r="N34"/>
  <c r="M34"/>
  <c r="I105"/>
  <c r="M102"/>
  <c r="N101"/>
  <c r="N100"/>
  <c r="I100"/>
  <c r="N99"/>
  <c r="N98"/>
  <c r="N97"/>
  <c r="N96"/>
  <c r="I95"/>
  <c r="R65" i="15"/>
  <c r="R55"/>
  <c r="Q36"/>
  <c r="P36"/>
  <c r="O36"/>
  <c r="N36"/>
  <c r="M36"/>
  <c r="L36"/>
  <c r="K36"/>
  <c r="I36"/>
  <c r="Q71" s="1"/>
  <c r="H36"/>
  <c r="P71" s="1"/>
  <c r="G36"/>
  <c r="F36"/>
  <c r="N71" s="1"/>
  <c r="E36"/>
  <c r="M71" s="1"/>
  <c r="D36"/>
  <c r="C36"/>
  <c r="Q35"/>
  <c r="P35"/>
  <c r="O35"/>
  <c r="N35"/>
  <c r="M35"/>
  <c r="L35"/>
  <c r="K35"/>
  <c r="I35"/>
  <c r="Q70" s="1"/>
  <c r="H35"/>
  <c r="P70" s="1"/>
  <c r="G35"/>
  <c r="F35"/>
  <c r="N70" s="1"/>
  <c r="E35"/>
  <c r="M70" s="1"/>
  <c r="D35"/>
  <c r="L70" s="1"/>
  <c r="C35"/>
  <c r="K70" s="1"/>
  <c r="P34"/>
  <c r="O34"/>
  <c r="N34"/>
  <c r="M34"/>
  <c r="L34"/>
  <c r="K34"/>
  <c r="I34"/>
  <c r="H34"/>
  <c r="G34"/>
  <c r="F34"/>
  <c r="E34"/>
  <c r="D34"/>
  <c r="C34"/>
  <c r="Q33"/>
  <c r="P33"/>
  <c r="O33"/>
  <c r="N33"/>
  <c r="M33"/>
  <c r="L33"/>
  <c r="K33"/>
  <c r="I33"/>
  <c r="H33"/>
  <c r="G33"/>
  <c r="F33"/>
  <c r="E33"/>
  <c r="D33"/>
  <c r="C33"/>
  <c r="P32"/>
  <c r="O32"/>
  <c r="N32"/>
  <c r="M32"/>
  <c r="L32"/>
  <c r="K32"/>
  <c r="I32"/>
  <c r="H32"/>
  <c r="G32"/>
  <c r="F32"/>
  <c r="E32"/>
  <c r="D32"/>
  <c r="C32"/>
  <c r="Q31"/>
  <c r="P31"/>
  <c r="O31"/>
  <c r="N31"/>
  <c r="M31"/>
  <c r="L31"/>
  <c r="K31"/>
  <c r="I31"/>
  <c r="Q66" s="1"/>
  <c r="H31"/>
  <c r="P66" s="1"/>
  <c r="G31"/>
  <c r="O66" s="1"/>
  <c r="F31"/>
  <c r="E31"/>
  <c r="D31"/>
  <c r="L66" s="1"/>
  <c r="C31"/>
  <c r="K66" s="1"/>
  <c r="Q30"/>
  <c r="P30"/>
  <c r="O30"/>
  <c r="N30"/>
  <c r="M30"/>
  <c r="L30"/>
  <c r="K30"/>
  <c r="I30"/>
  <c r="Q65" s="1"/>
  <c r="H30"/>
  <c r="P65" s="1"/>
  <c r="G30"/>
  <c r="O65" s="1"/>
  <c r="F30"/>
  <c r="N65" s="1"/>
  <c r="E30"/>
  <c r="M65" s="1"/>
  <c r="D30"/>
  <c r="L65" s="1"/>
  <c r="C30"/>
  <c r="K65" s="1"/>
  <c r="Q29"/>
  <c r="P29"/>
  <c r="O29"/>
  <c r="N29"/>
  <c r="M29"/>
  <c r="L29"/>
  <c r="K29"/>
  <c r="I29"/>
  <c r="Q64" s="1"/>
  <c r="H29"/>
  <c r="P64" s="1"/>
  <c r="G29"/>
  <c r="O64" s="1"/>
  <c r="F29"/>
  <c r="E29"/>
  <c r="D29"/>
  <c r="C29"/>
  <c r="Q28"/>
  <c r="P28"/>
  <c r="O28"/>
  <c r="N28"/>
  <c r="M28"/>
  <c r="L28"/>
  <c r="K28"/>
  <c r="I28"/>
  <c r="H28"/>
  <c r="P63" s="1"/>
  <c r="G28"/>
  <c r="F28"/>
  <c r="E28"/>
  <c r="D28"/>
  <c r="C28"/>
  <c r="Q27"/>
  <c r="P27"/>
  <c r="O27"/>
  <c r="N27"/>
  <c r="M27"/>
  <c r="L27"/>
  <c r="K27"/>
  <c r="I27"/>
  <c r="Q62" s="1"/>
  <c r="H27"/>
  <c r="P62" s="1"/>
  <c r="G27"/>
  <c r="F27"/>
  <c r="E27"/>
  <c r="D27"/>
  <c r="C27"/>
  <c r="P26"/>
  <c r="O26"/>
  <c r="N26"/>
  <c r="M26"/>
  <c r="L26"/>
  <c r="K26"/>
  <c r="I26"/>
  <c r="H26"/>
  <c r="G26"/>
  <c r="F26"/>
  <c r="E26"/>
  <c r="D26"/>
  <c r="C26"/>
  <c r="Q25"/>
  <c r="P25"/>
  <c r="O25"/>
  <c r="N25"/>
  <c r="M25"/>
  <c r="L25"/>
  <c r="K25"/>
  <c r="I25"/>
  <c r="Q60" s="1"/>
  <c r="H25"/>
  <c r="P60" s="1"/>
  <c r="G25"/>
  <c r="O60" s="1"/>
  <c r="F25"/>
  <c r="E25"/>
  <c r="D25"/>
  <c r="L60" s="1"/>
  <c r="C25"/>
  <c r="K60" s="1"/>
  <c r="Q24"/>
  <c r="P24"/>
  <c r="O24"/>
  <c r="N24"/>
  <c r="M24"/>
  <c r="L24"/>
  <c r="K24"/>
  <c r="I24"/>
  <c r="H24"/>
  <c r="G24"/>
  <c r="F24"/>
  <c r="E24"/>
  <c r="D24"/>
  <c r="C24"/>
  <c r="P23"/>
  <c r="O23"/>
  <c r="N23"/>
  <c r="M23"/>
  <c r="L23"/>
  <c r="K23"/>
  <c r="I23"/>
  <c r="H23"/>
  <c r="G23"/>
  <c r="F23"/>
  <c r="E23"/>
  <c r="D23"/>
  <c r="C23"/>
  <c r="Q22"/>
  <c r="P22"/>
  <c r="O22"/>
  <c r="N22"/>
  <c r="M22"/>
  <c r="L22"/>
  <c r="K22"/>
  <c r="I22"/>
  <c r="H22"/>
  <c r="G22"/>
  <c r="F22"/>
  <c r="E22"/>
  <c r="D22"/>
  <c r="C22"/>
  <c r="Q21"/>
  <c r="P21"/>
  <c r="O21"/>
  <c r="N21"/>
  <c r="M21"/>
  <c r="L21"/>
  <c r="K21"/>
  <c r="I21"/>
  <c r="Q56" s="1"/>
  <c r="H21"/>
  <c r="G21"/>
  <c r="O56" s="1"/>
  <c r="F21"/>
  <c r="N56" s="1"/>
  <c r="E21"/>
  <c r="M56" s="1"/>
  <c r="D21"/>
  <c r="L56" s="1"/>
  <c r="C21"/>
  <c r="K56" s="1"/>
  <c r="Q20"/>
  <c r="P20"/>
  <c r="O20"/>
  <c r="N20"/>
  <c r="M20"/>
  <c r="L20"/>
  <c r="K20"/>
  <c r="I20"/>
  <c r="Q55" s="1"/>
  <c r="H20"/>
  <c r="P55" s="1"/>
  <c r="G20"/>
  <c r="O55" s="1"/>
  <c r="F20"/>
  <c r="N55" s="1"/>
  <c r="E20"/>
  <c r="M55" s="1"/>
  <c r="D20"/>
  <c r="L55" s="1"/>
  <c r="C20"/>
  <c r="K55" s="1"/>
  <c r="P19"/>
  <c r="O19"/>
  <c r="N19"/>
  <c r="M19"/>
  <c r="L19"/>
  <c r="K19"/>
  <c r="I19"/>
  <c r="Q54" s="1"/>
  <c r="H19"/>
  <c r="G19"/>
  <c r="F19"/>
  <c r="E19"/>
  <c r="D19"/>
  <c r="C19"/>
  <c r="Q18"/>
  <c r="P18"/>
  <c r="O18"/>
  <c r="N18"/>
  <c r="M18"/>
  <c r="L18"/>
  <c r="K18"/>
  <c r="I18"/>
  <c r="H18"/>
  <c r="G18"/>
  <c r="F18"/>
  <c r="E18"/>
  <c r="D18"/>
  <c r="C18"/>
  <c r="P17"/>
  <c r="O17"/>
  <c r="N17"/>
  <c r="M17"/>
  <c r="L17"/>
  <c r="K17"/>
  <c r="I17"/>
  <c r="H17"/>
  <c r="G17"/>
  <c r="F17"/>
  <c r="E17"/>
  <c r="D17"/>
  <c r="C17"/>
  <c r="Q16"/>
  <c r="P16"/>
  <c r="O16"/>
  <c r="N16"/>
  <c r="M16"/>
  <c r="L16"/>
  <c r="K16"/>
  <c r="H16"/>
  <c r="P51" s="1"/>
  <c r="G16"/>
  <c r="F16"/>
  <c r="E16"/>
  <c r="D16"/>
  <c r="C16"/>
  <c r="Q15"/>
  <c r="P15"/>
  <c r="O15"/>
  <c r="N15"/>
  <c r="M15"/>
  <c r="L15"/>
  <c r="K15"/>
  <c r="I15"/>
  <c r="H15"/>
  <c r="G15"/>
  <c r="F15"/>
  <c r="E15"/>
  <c r="D15"/>
  <c r="C15"/>
  <c r="P14"/>
  <c r="O14"/>
  <c r="N14"/>
  <c r="M14"/>
  <c r="L14"/>
  <c r="K14"/>
  <c r="I14"/>
  <c r="H14"/>
  <c r="G14"/>
  <c r="F14"/>
  <c r="E14"/>
  <c r="D14"/>
  <c r="C14"/>
  <c r="Q13"/>
  <c r="P13"/>
  <c r="O13"/>
  <c r="N13"/>
  <c r="M13"/>
  <c r="L13"/>
  <c r="K13"/>
  <c r="I13"/>
  <c r="Q48" s="1"/>
  <c r="H13"/>
  <c r="G13"/>
  <c r="O48" s="1"/>
  <c r="F13"/>
  <c r="N48" s="1"/>
  <c r="E13"/>
  <c r="M48" s="1"/>
  <c r="D13"/>
  <c r="L48" s="1"/>
  <c r="C13"/>
  <c r="K48" s="1"/>
  <c r="Q12"/>
  <c r="P12"/>
  <c r="O12"/>
  <c r="N12"/>
  <c r="M12"/>
  <c r="L12"/>
  <c r="K12"/>
  <c r="I12"/>
  <c r="Q47" s="1"/>
  <c r="H12"/>
  <c r="P47" s="1"/>
  <c r="G12"/>
  <c r="O47" s="1"/>
  <c r="F12"/>
  <c r="N47" s="1"/>
  <c r="E12"/>
  <c r="M47" s="1"/>
  <c r="D12"/>
  <c r="C12"/>
  <c r="Q11"/>
  <c r="P11"/>
  <c r="O11"/>
  <c r="N11"/>
  <c r="M11"/>
  <c r="L11"/>
  <c r="K11"/>
  <c r="I11"/>
  <c r="H11"/>
  <c r="G11"/>
  <c r="F11"/>
  <c r="E11"/>
  <c r="D11"/>
  <c r="C11"/>
  <c r="O10"/>
  <c r="E10"/>
  <c r="Q10"/>
  <c r="P10"/>
  <c r="L10"/>
  <c r="K10"/>
  <c r="H10"/>
  <c r="D10"/>
  <c r="C10"/>
  <c r="P9"/>
  <c r="O9"/>
  <c r="N9"/>
  <c r="M9"/>
  <c r="L9"/>
  <c r="K9"/>
  <c r="I9"/>
  <c r="H9"/>
  <c r="G9"/>
  <c r="F9"/>
  <c r="E9"/>
  <c r="D9"/>
  <c r="C9"/>
  <c r="Q8"/>
  <c r="P8"/>
  <c r="O8"/>
  <c r="N8"/>
  <c r="M8"/>
  <c r="L8"/>
  <c r="K8"/>
  <c r="I8"/>
  <c r="Q43" s="1"/>
  <c r="H8"/>
  <c r="G8"/>
  <c r="F8"/>
  <c r="E8"/>
  <c r="M43" s="1"/>
  <c r="D8"/>
  <c r="C8"/>
  <c r="F7"/>
  <c r="Q7"/>
  <c r="P7"/>
  <c r="O7"/>
  <c r="L7"/>
  <c r="K7"/>
  <c r="H7"/>
  <c r="G7"/>
  <c r="O42" s="1"/>
  <c r="E7"/>
  <c r="D7"/>
  <c r="C7"/>
  <c r="Q6"/>
  <c r="P6"/>
  <c r="O6"/>
  <c r="N6"/>
  <c r="M6"/>
  <c r="L6"/>
  <c r="K6"/>
  <c r="I6"/>
  <c r="H6"/>
  <c r="G6"/>
  <c r="F6"/>
  <c r="E6"/>
  <c r="D6"/>
  <c r="C6"/>
  <c r="N69" l="1"/>
  <c r="O71"/>
  <c r="O70"/>
  <c r="N39" i="14"/>
  <c r="C69" i="15"/>
  <c r="G69"/>
  <c r="J36"/>
  <c r="D54"/>
  <c r="E64"/>
  <c r="I64"/>
  <c r="E65"/>
  <c r="I65"/>
  <c r="M68"/>
  <c r="Q68"/>
  <c r="E59"/>
  <c r="C66"/>
  <c r="K59"/>
  <c r="O59"/>
  <c r="K61"/>
  <c r="O61"/>
  <c r="M62"/>
  <c r="M63"/>
  <c r="Q63"/>
  <c r="L64"/>
  <c r="M66"/>
  <c r="M67"/>
  <c r="I16"/>
  <c r="Q51" s="1"/>
  <c r="F44"/>
  <c r="N46"/>
  <c r="M49"/>
  <c r="N50"/>
  <c r="N51"/>
  <c r="L52"/>
  <c r="P52"/>
  <c r="N53"/>
  <c r="M54"/>
  <c r="K57"/>
  <c r="O57"/>
  <c r="K58"/>
  <c r="O58"/>
  <c r="F60"/>
  <c r="D62"/>
  <c r="H62"/>
  <c r="C65"/>
  <c r="G65"/>
  <c r="F43"/>
  <c r="E41"/>
  <c r="I41"/>
  <c r="G47"/>
  <c r="C48"/>
  <c r="D50"/>
  <c r="H51"/>
  <c r="H53"/>
  <c r="D55"/>
  <c r="H55"/>
  <c r="N41"/>
  <c r="M44"/>
  <c r="P45"/>
  <c r="K41"/>
  <c r="O41"/>
  <c r="L41"/>
  <c r="P41"/>
  <c r="K42"/>
  <c r="K43"/>
  <c r="O43"/>
  <c r="K44"/>
  <c r="O44"/>
  <c r="M58"/>
  <c r="L58"/>
  <c r="P58"/>
  <c r="D71"/>
  <c r="H71"/>
  <c r="L43"/>
  <c r="P43"/>
  <c r="E43"/>
  <c r="I43"/>
  <c r="L44"/>
  <c r="P44"/>
  <c r="E44"/>
  <c r="M10"/>
  <c r="M45" s="1"/>
  <c r="M46"/>
  <c r="Q46"/>
  <c r="P48"/>
  <c r="L49"/>
  <c r="P49"/>
  <c r="M50"/>
  <c r="Q50"/>
  <c r="M51"/>
  <c r="N58"/>
  <c r="M41"/>
  <c r="F41"/>
  <c r="L42"/>
  <c r="P42"/>
  <c r="M7"/>
  <c r="E42" s="1"/>
  <c r="J8"/>
  <c r="N44"/>
  <c r="K45"/>
  <c r="I10"/>
  <c r="Q45" s="1"/>
  <c r="L46"/>
  <c r="P46"/>
  <c r="E46"/>
  <c r="I46"/>
  <c r="K47"/>
  <c r="H48"/>
  <c r="K49"/>
  <c r="O49"/>
  <c r="H49"/>
  <c r="L50"/>
  <c r="P50"/>
  <c r="L51"/>
  <c r="N52"/>
  <c r="L53"/>
  <c r="P53"/>
  <c r="K54"/>
  <c r="O54"/>
  <c r="M57"/>
  <c r="J23"/>
  <c r="M59"/>
  <c r="Q59"/>
  <c r="M60"/>
  <c r="M61"/>
  <c r="O62"/>
  <c r="K63"/>
  <c r="O63"/>
  <c r="N64"/>
  <c r="K67"/>
  <c r="O67"/>
  <c r="K68"/>
  <c r="O68"/>
  <c r="L69"/>
  <c r="P69"/>
  <c r="K46"/>
  <c r="O46"/>
  <c r="N49"/>
  <c r="K50"/>
  <c r="O50"/>
  <c r="K51"/>
  <c r="O51"/>
  <c r="M52"/>
  <c r="K53"/>
  <c r="O53"/>
  <c r="N54"/>
  <c r="P56"/>
  <c r="L57"/>
  <c r="P57"/>
  <c r="L59"/>
  <c r="P59"/>
  <c r="L61"/>
  <c r="P61"/>
  <c r="N62"/>
  <c r="N63"/>
  <c r="M64"/>
  <c r="N66"/>
  <c r="N67"/>
  <c r="N68"/>
  <c r="R33"/>
  <c r="K69"/>
  <c r="O69"/>
  <c r="R6"/>
  <c r="I7"/>
  <c r="Q42" s="1"/>
  <c r="N7"/>
  <c r="N42" s="1"/>
  <c r="L45"/>
  <c r="F46"/>
  <c r="J12"/>
  <c r="E47"/>
  <c r="R16"/>
  <c r="K52"/>
  <c r="O52"/>
  <c r="D52"/>
  <c r="M53"/>
  <c r="Q53"/>
  <c r="J19"/>
  <c r="P54"/>
  <c r="F55"/>
  <c r="R21"/>
  <c r="N57"/>
  <c r="N59"/>
  <c r="N60"/>
  <c r="N61"/>
  <c r="L63"/>
  <c r="K64"/>
  <c r="L67"/>
  <c r="P67"/>
  <c r="L68"/>
  <c r="P68"/>
  <c r="M69"/>
  <c r="C70"/>
  <c r="Q41"/>
  <c r="Q57"/>
  <c r="R24"/>
  <c r="R15"/>
  <c r="M39" i="14"/>
  <c r="R8" i="15"/>
  <c r="H44"/>
  <c r="C46"/>
  <c r="G46"/>
  <c r="D47"/>
  <c r="F48"/>
  <c r="D49"/>
  <c r="E50"/>
  <c r="J17"/>
  <c r="H54"/>
  <c r="R20"/>
  <c r="E56"/>
  <c r="C57"/>
  <c r="F58"/>
  <c r="J25"/>
  <c r="R25"/>
  <c r="D61"/>
  <c r="G63"/>
  <c r="F66"/>
  <c r="H67"/>
  <c r="I68"/>
  <c r="L54"/>
  <c r="J6"/>
  <c r="C42"/>
  <c r="G42"/>
  <c r="C43"/>
  <c r="G43"/>
  <c r="Q9"/>
  <c r="I44" s="1"/>
  <c r="F10"/>
  <c r="N10"/>
  <c r="D46"/>
  <c r="H46"/>
  <c r="I47"/>
  <c r="G48"/>
  <c r="E49"/>
  <c r="Q14"/>
  <c r="I49" s="1"/>
  <c r="J15"/>
  <c r="F50"/>
  <c r="C51"/>
  <c r="G51"/>
  <c r="C52"/>
  <c r="G52"/>
  <c r="D53"/>
  <c r="E54"/>
  <c r="Q19"/>
  <c r="I54" s="1"/>
  <c r="C55"/>
  <c r="G55"/>
  <c r="J21"/>
  <c r="F56"/>
  <c r="D57"/>
  <c r="H57"/>
  <c r="C58"/>
  <c r="G58"/>
  <c r="J24"/>
  <c r="F59"/>
  <c r="C60"/>
  <c r="G60"/>
  <c r="L62"/>
  <c r="E62"/>
  <c r="I62"/>
  <c r="J33"/>
  <c r="F68"/>
  <c r="E69"/>
  <c r="Q34"/>
  <c r="I69" s="1"/>
  <c r="J35"/>
  <c r="F70"/>
  <c r="R35"/>
  <c r="L71"/>
  <c r="E71"/>
  <c r="I71"/>
  <c r="N43"/>
  <c r="K71"/>
  <c r="H61"/>
  <c r="D64"/>
  <c r="J31"/>
  <c r="E68"/>
  <c r="D69"/>
  <c r="I70"/>
  <c r="L47"/>
  <c r="G41"/>
  <c r="D42"/>
  <c r="H43"/>
  <c r="J9"/>
  <c r="G10"/>
  <c r="O45" s="1"/>
  <c r="F47"/>
  <c r="R12"/>
  <c r="D48"/>
  <c r="J14"/>
  <c r="F49"/>
  <c r="C50"/>
  <c r="G50"/>
  <c r="D51"/>
  <c r="H52"/>
  <c r="E53"/>
  <c r="I53"/>
  <c r="F54"/>
  <c r="C56"/>
  <c r="G56"/>
  <c r="E57"/>
  <c r="I57"/>
  <c r="D58"/>
  <c r="H58"/>
  <c r="C59"/>
  <c r="G59"/>
  <c r="D60"/>
  <c r="H60"/>
  <c r="J26"/>
  <c r="F61"/>
  <c r="E63"/>
  <c r="I63"/>
  <c r="J29"/>
  <c r="F64"/>
  <c r="R29"/>
  <c r="D66"/>
  <c r="H66"/>
  <c r="J32"/>
  <c r="F67"/>
  <c r="C68"/>
  <c r="G68"/>
  <c r="J34"/>
  <c r="F69"/>
  <c r="G70"/>
  <c r="D44"/>
  <c r="H47"/>
  <c r="J13"/>
  <c r="R13"/>
  <c r="I50"/>
  <c r="F51"/>
  <c r="F52"/>
  <c r="C53"/>
  <c r="G53"/>
  <c r="I56"/>
  <c r="G57"/>
  <c r="I59"/>
  <c r="K62"/>
  <c r="J27"/>
  <c r="C63"/>
  <c r="H64"/>
  <c r="R31"/>
  <c r="D67"/>
  <c r="H69"/>
  <c r="E70"/>
  <c r="C41"/>
  <c r="H42"/>
  <c r="D43"/>
  <c r="C45"/>
  <c r="D41"/>
  <c r="H41"/>
  <c r="C44"/>
  <c r="G44"/>
  <c r="D45"/>
  <c r="H45"/>
  <c r="J11"/>
  <c r="R11"/>
  <c r="C47"/>
  <c r="E48"/>
  <c r="I48"/>
  <c r="C49"/>
  <c r="G49"/>
  <c r="H50"/>
  <c r="E51"/>
  <c r="E52"/>
  <c r="Q17"/>
  <c r="I52" s="1"/>
  <c r="J18"/>
  <c r="F53"/>
  <c r="R18"/>
  <c r="C54"/>
  <c r="G54"/>
  <c r="E55"/>
  <c r="I55"/>
  <c r="D56"/>
  <c r="H56"/>
  <c r="J22"/>
  <c r="F57"/>
  <c r="R22"/>
  <c r="E58"/>
  <c r="Q23"/>
  <c r="I58" s="1"/>
  <c r="D59"/>
  <c r="H59"/>
  <c r="E60"/>
  <c r="I60"/>
  <c r="C61"/>
  <c r="G61"/>
  <c r="Q26"/>
  <c r="I61" s="1"/>
  <c r="C62"/>
  <c r="R27"/>
  <c r="G62"/>
  <c r="J28"/>
  <c r="F63"/>
  <c r="R28"/>
  <c r="C64"/>
  <c r="G64"/>
  <c r="F65"/>
  <c r="R30"/>
  <c r="E66"/>
  <c r="I66"/>
  <c r="C67"/>
  <c r="G67"/>
  <c r="Q32"/>
  <c r="I67" s="1"/>
  <c r="C71"/>
  <c r="R36"/>
  <c r="G71"/>
  <c r="E61"/>
  <c r="F62"/>
  <c r="D63"/>
  <c r="H63"/>
  <c r="D65"/>
  <c r="H65"/>
  <c r="G66"/>
  <c r="E67"/>
  <c r="D68"/>
  <c r="H68"/>
  <c r="D70"/>
  <c r="H70"/>
  <c r="F71"/>
  <c r="J65" l="1"/>
  <c r="J55"/>
  <c r="R71"/>
  <c r="I51"/>
  <c r="J16"/>
  <c r="R51" s="1"/>
  <c r="R43"/>
  <c r="R10"/>
  <c r="I45"/>
  <c r="R59"/>
  <c r="R7"/>
  <c r="R56"/>
  <c r="R14"/>
  <c r="R49" s="1"/>
  <c r="R47"/>
  <c r="J70"/>
  <c r="Q58"/>
  <c r="R34"/>
  <c r="R69" s="1"/>
  <c r="F42"/>
  <c r="R68"/>
  <c r="R50"/>
  <c r="R41"/>
  <c r="R60"/>
  <c r="E45"/>
  <c r="R63"/>
  <c r="J49"/>
  <c r="J47"/>
  <c r="M42"/>
  <c r="R66"/>
  <c r="J69"/>
  <c r="J10"/>
  <c r="I42"/>
  <c r="J66"/>
  <c r="R53"/>
  <c r="Q52"/>
  <c r="F45"/>
  <c r="J7"/>
  <c r="R19"/>
  <c r="R54" s="1"/>
  <c r="Q69"/>
  <c r="J48"/>
  <c r="Q61"/>
  <c r="R23"/>
  <c r="R58" s="1"/>
  <c r="R64"/>
  <c r="R17"/>
  <c r="R52" s="1"/>
  <c r="R32"/>
  <c r="R67" s="1"/>
  <c r="J51"/>
  <c r="J61"/>
  <c r="J41"/>
  <c r="J53"/>
  <c r="J58"/>
  <c r="J71"/>
  <c r="J67"/>
  <c r="R57"/>
  <c r="R46"/>
  <c r="J44"/>
  <c r="R9"/>
  <c r="R44" s="1"/>
  <c r="R62"/>
  <c r="R48"/>
  <c r="G45"/>
  <c r="R70"/>
  <c r="J60"/>
  <c r="Q49"/>
  <c r="J46"/>
  <c r="R26"/>
  <c r="R61" s="1"/>
  <c r="J64"/>
  <c r="J54"/>
  <c r="J63"/>
  <c r="J68"/>
  <c r="J52"/>
  <c r="Q67"/>
  <c r="J62"/>
  <c r="J59"/>
  <c r="J56"/>
  <c r="J50"/>
  <c r="N45"/>
  <c r="J43"/>
  <c r="J57"/>
  <c r="Q44"/>
  <c r="R45" l="1"/>
  <c r="J45"/>
  <c r="R42"/>
  <c r="J42"/>
</calcChain>
</file>

<file path=xl/sharedStrings.xml><?xml version="1.0" encoding="utf-8"?>
<sst xmlns="http://schemas.openxmlformats.org/spreadsheetml/2006/main" count="2197" uniqueCount="1385">
  <si>
    <t>＜国家ストック　総計　：主体別・推移比較、1994：2014＞</t>
    <rPh sb="1" eb="3">
      <t>コッカ</t>
    </rPh>
    <rPh sb="8" eb="10">
      <t>ソウケイ</t>
    </rPh>
    <rPh sb="12" eb="14">
      <t>シュタイ</t>
    </rPh>
    <rPh sb="14" eb="15">
      <t>ベツ</t>
    </rPh>
    <rPh sb="16" eb="18">
      <t>スイイ</t>
    </rPh>
    <rPh sb="18" eb="20">
      <t>ヒカク</t>
    </rPh>
    <phoneticPr fontId="6"/>
  </si>
  <si>
    <t>　　※内閣府データ：期末貸借対照表勘定　（単位：兆円）</t>
    <rPh sb="3" eb="5">
      <t>ナイカク</t>
    </rPh>
    <rPh sb="5" eb="6">
      <t>フ</t>
    </rPh>
    <rPh sb="24" eb="25">
      <t>チョウ</t>
    </rPh>
    <phoneticPr fontId="6"/>
  </si>
  <si>
    <t>　　※内閣府データ：期末貸借対照表勘定　（単位：１０億円）</t>
    <rPh sb="3" eb="5">
      <t>ナイカク</t>
    </rPh>
    <rPh sb="5" eb="6">
      <t>フ</t>
    </rPh>
    <phoneticPr fontId="6"/>
  </si>
  <si>
    <t>項　　目</t>
    <rPh sb="0" eb="1">
      <t>コウ</t>
    </rPh>
    <rPh sb="3" eb="4">
      <t>メ</t>
    </rPh>
    <phoneticPr fontId="6"/>
  </si>
  <si>
    <t>平成6暦年末</t>
  </si>
  <si>
    <t>平成26暦年末</t>
  </si>
  <si>
    <t>民間非金融法人</t>
    <rPh sb="0" eb="2">
      <t>ミンカン</t>
    </rPh>
    <rPh sb="2" eb="3">
      <t>ヒ</t>
    </rPh>
    <rPh sb="3" eb="5">
      <t>キンユウ</t>
    </rPh>
    <rPh sb="5" eb="7">
      <t>ホウジン</t>
    </rPh>
    <phoneticPr fontId="6"/>
  </si>
  <si>
    <t>公的非金融企業</t>
    <phoneticPr fontId="6"/>
  </si>
  <si>
    <t>民間金融機関</t>
    <phoneticPr fontId="6"/>
  </si>
  <si>
    <t>公的金融機関</t>
    <phoneticPr fontId="6"/>
  </si>
  <si>
    <t>一般政府</t>
    <phoneticPr fontId="6"/>
  </si>
  <si>
    <t>家計(個人企業を含)</t>
    <phoneticPr fontId="6"/>
  </si>
  <si>
    <t>対家計民間非営利団体</t>
    <phoneticPr fontId="6"/>
  </si>
  <si>
    <t>国家総計</t>
    <rPh sb="0" eb="2">
      <t>コッカ</t>
    </rPh>
    <rPh sb="2" eb="4">
      <t>ソウケイ</t>
    </rPh>
    <phoneticPr fontId="6"/>
  </si>
  <si>
    <t>公的非金融企業</t>
    <phoneticPr fontId="6"/>
  </si>
  <si>
    <t>民間金融機関</t>
    <phoneticPr fontId="6"/>
  </si>
  <si>
    <t>公的金融機関</t>
    <phoneticPr fontId="6"/>
  </si>
  <si>
    <t>一般政府</t>
    <phoneticPr fontId="6"/>
  </si>
  <si>
    <t>家計(個人企業を含)</t>
    <phoneticPr fontId="6"/>
  </si>
  <si>
    <t>対家計民間非営利団体</t>
    <phoneticPr fontId="6"/>
  </si>
  <si>
    <t>公的非金融企業</t>
    <phoneticPr fontId="6"/>
  </si>
  <si>
    <t>民間金融機関</t>
    <phoneticPr fontId="6"/>
  </si>
  <si>
    <t>公的金融機関</t>
    <phoneticPr fontId="6"/>
  </si>
  <si>
    <t>一般政府</t>
    <phoneticPr fontId="6"/>
  </si>
  <si>
    <t>家計(個人企業を含)</t>
    <phoneticPr fontId="6"/>
  </si>
  <si>
    <t>対家計民間非営利団体</t>
    <phoneticPr fontId="6"/>
  </si>
  <si>
    <t>民間金融機関</t>
    <phoneticPr fontId="6"/>
  </si>
  <si>
    <t>家計(個人企業を含)</t>
    <phoneticPr fontId="6"/>
  </si>
  <si>
    <t>対家計民間非営利団体</t>
    <phoneticPr fontId="6"/>
  </si>
  <si>
    <t>１．非金融資産</t>
  </si>
  <si>
    <t>　　（１）生産資産</t>
  </si>
  <si>
    <t>　　　　　ａ．在庫</t>
  </si>
  <si>
    <t>　　　　　ｂ．固定資産</t>
  </si>
  <si>
    <t>　　（２）有形非生産資産</t>
  </si>
  <si>
    <t>　　　　　ａ．土地</t>
  </si>
  <si>
    <t>　　　　　ｂ．地下資源</t>
  </si>
  <si>
    <t>　　　　　ｃ．漁場</t>
    <phoneticPr fontId="6"/>
  </si>
  <si>
    <t>２．金融資産</t>
  </si>
  <si>
    <t>　　（１）現金・預金</t>
  </si>
  <si>
    <t>　　（２）貸出</t>
  </si>
  <si>
    <t>　　（３）株式以外の証券</t>
  </si>
  <si>
    <t>　　（４）株式・出資金</t>
  </si>
  <si>
    <t>　　　　　　　うち株式</t>
  </si>
  <si>
    <t>　　（５）金融派生商品</t>
  </si>
  <si>
    <t>　　（６）保険・年金準備金</t>
    <phoneticPr fontId="6"/>
  </si>
  <si>
    <t>　　（７）その他の金融資産</t>
    <phoneticPr fontId="6"/>
  </si>
  <si>
    <t>　　期末資産</t>
  </si>
  <si>
    <t>３．負債</t>
  </si>
  <si>
    <t>　　（２）借入</t>
  </si>
  <si>
    <t>　　（６）保険・年金準備金</t>
  </si>
  <si>
    <t>　　（７）その他の負債</t>
  </si>
  <si>
    <t>４．正味資産</t>
  </si>
  <si>
    <t>　　期末負債・正味資産</t>
  </si>
  <si>
    <t>　（参考）無形非生産資産</t>
  </si>
  <si>
    <t>＜推移・比較表＞</t>
    <rPh sb="1" eb="3">
      <t>スイイ</t>
    </rPh>
    <rPh sb="4" eb="6">
      <t>ヒカク</t>
    </rPh>
    <rPh sb="6" eb="7">
      <t>ヒョウ</t>
    </rPh>
    <phoneticPr fontId="6"/>
  </si>
  <si>
    <t>差　　　額</t>
    <rPh sb="0" eb="1">
      <t>サ</t>
    </rPh>
    <rPh sb="4" eb="5">
      <t>ガク</t>
    </rPh>
    <phoneticPr fontId="6"/>
  </si>
  <si>
    <t>比　　率</t>
    <rPh sb="0" eb="1">
      <t>ヒ</t>
    </rPh>
    <rPh sb="3" eb="4">
      <t>リツ</t>
    </rPh>
    <phoneticPr fontId="6"/>
  </si>
  <si>
    <t>（佐）</t>
    <rPh sb="1" eb="2">
      <t>サ</t>
    </rPh>
    <phoneticPr fontId="1"/>
  </si>
  <si>
    <t>・全世帯</t>
    <rPh sb="1" eb="4">
      <t>ゼンセタイ</t>
    </rPh>
    <phoneticPr fontId="1"/>
  </si>
  <si>
    <t>528万9千円、平成6年664万2千円の79.6％</t>
    <rPh sb="3" eb="4">
      <t>マン</t>
    </rPh>
    <rPh sb="5" eb="7">
      <t>センエン</t>
    </rPh>
    <rPh sb="8" eb="10">
      <t>ヘイセイ</t>
    </rPh>
    <rPh sb="11" eb="12">
      <t>ネン</t>
    </rPh>
    <rPh sb="15" eb="16">
      <t>マン</t>
    </rPh>
    <rPh sb="17" eb="18">
      <t>セン</t>
    </rPh>
    <rPh sb="18" eb="19">
      <t>エン</t>
    </rPh>
    <phoneticPr fontId="1"/>
  </si>
  <si>
    <t>・児童のいる世帯</t>
    <rPh sb="1" eb="3">
      <t>ジドウ</t>
    </rPh>
    <rPh sb="6" eb="8">
      <t>セタイ</t>
    </rPh>
    <phoneticPr fontId="1"/>
  </si>
  <si>
    <t>696万3千円、平成8年781万6千円の89.1％</t>
    <rPh sb="3" eb="4">
      <t>マン</t>
    </rPh>
    <rPh sb="6" eb="7">
      <t>エン</t>
    </rPh>
    <rPh sb="8" eb="10">
      <t>ヘイセイ</t>
    </rPh>
    <rPh sb="11" eb="12">
      <t>ネン</t>
    </rPh>
    <rPh sb="15" eb="16">
      <t>マン</t>
    </rPh>
    <rPh sb="17" eb="19">
      <t>センエン</t>
    </rPh>
    <phoneticPr fontId="1"/>
  </si>
  <si>
    <t>・高齢者世帯</t>
    <rPh sb="1" eb="4">
      <t>コウレイシャ</t>
    </rPh>
    <rPh sb="4" eb="6">
      <t>セタイ</t>
    </rPh>
    <phoneticPr fontId="1"/>
  </si>
  <si>
    <t>300万5千円、平成10年335万5千円の89.6％</t>
    <rPh sb="3" eb="4">
      <t>マン</t>
    </rPh>
    <rPh sb="6" eb="7">
      <t>エン</t>
    </rPh>
    <rPh sb="8" eb="10">
      <t>ヘイセイ</t>
    </rPh>
    <rPh sb="12" eb="13">
      <t>ネン</t>
    </rPh>
    <rPh sb="16" eb="17">
      <t>マン</t>
    </rPh>
    <rPh sb="18" eb="20">
      <t>センエン</t>
    </rPh>
    <phoneticPr fontId="1"/>
  </si>
  <si>
    <t>・所得分布</t>
    <rPh sb="1" eb="3">
      <t>ショトク</t>
    </rPh>
    <rPh sb="3" eb="5">
      <t>ブンプ</t>
    </rPh>
    <phoneticPr fontId="1"/>
  </si>
  <si>
    <t>・世帯主年齢階級別の所得状況</t>
    <rPh sb="1" eb="4">
      <t>セタイヌシ</t>
    </rPh>
    <rPh sb="4" eb="6">
      <t>ネンレイ</t>
    </rPh>
    <rPh sb="6" eb="8">
      <t>カイキュウ</t>
    </rPh>
    <rPh sb="8" eb="9">
      <t>ベツ</t>
    </rPh>
    <rPh sb="10" eb="12">
      <t>ショトク</t>
    </rPh>
    <rPh sb="12" eb="14">
      <t>ジョウキョウ</t>
    </rPh>
    <phoneticPr fontId="1"/>
  </si>
  <si>
    <t>・100万以下</t>
    <rPh sb="4" eb="7">
      <t>マンイカ</t>
    </rPh>
    <phoneticPr fontId="1"/>
  </si>
  <si>
    <t>世帯</t>
    <rPh sb="0" eb="2">
      <t>セタイ</t>
    </rPh>
    <phoneticPr fontId="1"/>
  </si>
  <si>
    <t>1人当り</t>
    <rPh sb="1" eb="2">
      <t>ニン</t>
    </rPh>
    <rPh sb="2" eb="3">
      <t>アタ</t>
    </rPh>
    <phoneticPr fontId="1"/>
  </si>
  <si>
    <t>世帯人員</t>
    <rPh sb="0" eb="2">
      <t>セタイ</t>
    </rPh>
    <rPh sb="2" eb="4">
      <t>ジンイン</t>
    </rPh>
    <phoneticPr fontId="1"/>
  </si>
  <si>
    <t>・100-200</t>
    <phoneticPr fontId="1"/>
  </si>
  <si>
    <t>・-29</t>
    <phoneticPr fontId="1"/>
  </si>
  <si>
    <t>・200-300</t>
    <phoneticPr fontId="1"/>
  </si>
  <si>
    <t>・30-39</t>
    <phoneticPr fontId="1"/>
  </si>
  <si>
    <t>・300-400</t>
    <phoneticPr fontId="1"/>
  </si>
  <si>
    <t>・40-49</t>
    <phoneticPr fontId="1"/>
  </si>
  <si>
    <t>・400-500</t>
    <phoneticPr fontId="1"/>
  </si>
  <si>
    <t>・50-59</t>
    <phoneticPr fontId="1"/>
  </si>
  <si>
    <t>・500-600</t>
    <phoneticPr fontId="1"/>
  </si>
  <si>
    <t>・60-69</t>
    <phoneticPr fontId="1"/>
  </si>
  <si>
    <t>・600-700</t>
    <phoneticPr fontId="1"/>
  </si>
  <si>
    <t>・70-</t>
    <phoneticPr fontId="1"/>
  </si>
  <si>
    <t>・700-800</t>
    <phoneticPr fontId="1"/>
  </si>
  <si>
    <t>※総世帯</t>
    <rPh sb="1" eb="2">
      <t>ソウ</t>
    </rPh>
    <rPh sb="2" eb="4">
      <t>セタイ</t>
    </rPh>
    <phoneticPr fontId="1"/>
  </si>
  <si>
    <t>・800-900</t>
    <phoneticPr fontId="1"/>
  </si>
  <si>
    <t>・900-1000</t>
    <phoneticPr fontId="1"/>
  </si>
  <si>
    <t>・1000-1200</t>
    <phoneticPr fontId="1"/>
  </si>
  <si>
    <t>・1200-1500</t>
    <phoneticPr fontId="1"/>
  </si>
  <si>
    <t>・1500-2000</t>
    <phoneticPr fontId="1"/>
  </si>
  <si>
    <t>・2000以上</t>
    <rPh sb="5" eb="7">
      <t>イジョウ</t>
    </rPh>
    <phoneticPr fontId="1"/>
  </si>
  <si>
    <t>※平均所得</t>
    <rPh sb="1" eb="3">
      <t>ヘイキン</t>
    </rPh>
    <rPh sb="3" eb="5">
      <t>ショトク</t>
    </rPh>
    <phoneticPr fontId="1"/>
  </si>
  <si>
    <t>528万9千円、これ以下の世帯61.2％</t>
    <rPh sb="3" eb="4">
      <t>マン</t>
    </rPh>
    <rPh sb="5" eb="7">
      <t>センエン</t>
    </rPh>
    <rPh sb="10" eb="12">
      <t>イカ</t>
    </rPh>
    <rPh sb="13" eb="15">
      <t>セタイ</t>
    </rPh>
    <phoneticPr fontId="1"/>
  </si>
  <si>
    <t>※中央値</t>
    <rPh sb="1" eb="3">
      <t>チュウオウ</t>
    </rPh>
    <rPh sb="3" eb="4">
      <t>チ</t>
    </rPh>
    <phoneticPr fontId="1"/>
  </si>
  <si>
    <t>415万円</t>
    <rPh sb="3" eb="5">
      <t>マンエン</t>
    </rPh>
    <phoneticPr fontId="1"/>
  </si>
  <si>
    <t>＜正味国富の所有＞</t>
    <rPh sb="1" eb="3">
      <t>ショウミ</t>
    </rPh>
    <rPh sb="3" eb="5">
      <t>コクフ</t>
    </rPh>
    <rPh sb="6" eb="8">
      <t>ショユウ</t>
    </rPh>
    <phoneticPr fontId="1"/>
  </si>
  <si>
    <t>単位：兆円</t>
    <rPh sb="0" eb="2">
      <t>タンイ</t>
    </rPh>
    <rPh sb="3" eb="5">
      <t>チョウエン</t>
    </rPh>
    <phoneticPr fontId="1"/>
  </si>
  <si>
    <t xml:space="preserve"> 項          目</t>
    <phoneticPr fontId="1"/>
  </si>
  <si>
    <t>1995差</t>
    <rPh sb="4" eb="5">
      <t>サ</t>
    </rPh>
    <phoneticPr fontId="1"/>
  </si>
  <si>
    <t>1995比</t>
    <rPh sb="4" eb="5">
      <t>ヒ</t>
    </rPh>
    <phoneticPr fontId="1"/>
  </si>
  <si>
    <t>①非金融法人企業</t>
    <rPh sb="1" eb="2">
      <t>ヒ</t>
    </rPh>
    <rPh sb="2" eb="4">
      <t>キンユウ</t>
    </rPh>
    <rPh sb="4" eb="6">
      <t>ホウジン</t>
    </rPh>
    <rPh sb="6" eb="8">
      <t>キギョウ</t>
    </rPh>
    <phoneticPr fontId="1"/>
  </si>
  <si>
    <t>②金融法人企業</t>
    <rPh sb="1" eb="3">
      <t>キンユウ</t>
    </rPh>
    <rPh sb="3" eb="5">
      <t>ホウジン</t>
    </rPh>
    <rPh sb="5" eb="7">
      <t>キギョウ</t>
    </rPh>
    <phoneticPr fontId="1"/>
  </si>
  <si>
    <t>③一般政府</t>
    <rPh sb="1" eb="3">
      <t>イッパン</t>
    </rPh>
    <rPh sb="3" eb="5">
      <t>セイフ</t>
    </rPh>
    <phoneticPr fontId="6"/>
  </si>
  <si>
    <t>-</t>
    <phoneticPr fontId="1"/>
  </si>
  <si>
    <t>④家計（個人企業含む）</t>
    <rPh sb="1" eb="3">
      <t>カケイ</t>
    </rPh>
    <rPh sb="4" eb="6">
      <t>コジン</t>
    </rPh>
    <rPh sb="6" eb="8">
      <t>キギョウ</t>
    </rPh>
    <rPh sb="8" eb="9">
      <t>フク</t>
    </rPh>
    <phoneticPr fontId="6"/>
  </si>
  <si>
    <t>⑤対家計民間非営利団体</t>
    <rPh sb="1" eb="2">
      <t>タイ</t>
    </rPh>
    <rPh sb="2" eb="4">
      <t>カケイ</t>
    </rPh>
    <rPh sb="4" eb="6">
      <t>ミンカン</t>
    </rPh>
    <rPh sb="6" eb="9">
      <t>ヒエイリ</t>
    </rPh>
    <rPh sb="9" eb="11">
      <t>ダンタイ</t>
    </rPh>
    <phoneticPr fontId="6"/>
  </si>
  <si>
    <t>第4章　「資本論」と社会主義・資本主義の行方</t>
    <rPh sb="0" eb="1">
      <t>ダイ</t>
    </rPh>
    <rPh sb="2" eb="3">
      <t>ショウ</t>
    </rPh>
    <rPh sb="5" eb="8">
      <t>シホンロン</t>
    </rPh>
    <rPh sb="10" eb="12">
      <t>シャカイ</t>
    </rPh>
    <rPh sb="12" eb="14">
      <t>シュギ</t>
    </rPh>
    <rPh sb="15" eb="17">
      <t>シホン</t>
    </rPh>
    <rPh sb="17" eb="19">
      <t>シュギ</t>
    </rPh>
    <rPh sb="20" eb="22">
      <t>ユクエ</t>
    </rPh>
    <phoneticPr fontId="1"/>
  </si>
  <si>
    <t>167p</t>
    <phoneticPr fontId="1"/>
  </si>
  <si>
    <t>とにかく社会主義の理想で一つだけは実現していましたからね、労働時間の短縮。</t>
    <rPh sb="4" eb="6">
      <t>シャカイ</t>
    </rPh>
    <rPh sb="6" eb="8">
      <t>シュギ</t>
    </rPh>
    <rPh sb="9" eb="11">
      <t>リソウ</t>
    </rPh>
    <rPh sb="12" eb="13">
      <t>ヒト</t>
    </rPh>
    <rPh sb="17" eb="19">
      <t>ジツゲン</t>
    </rPh>
    <rPh sb="29" eb="31">
      <t>ロウドウ</t>
    </rPh>
    <rPh sb="31" eb="33">
      <t>ジカン</t>
    </rPh>
    <rPh sb="34" eb="36">
      <t>タンシュク</t>
    </rPh>
    <phoneticPr fontId="1"/>
  </si>
  <si>
    <t>193ｐ</t>
    <phoneticPr fontId="1"/>
  </si>
  <si>
    <t>みんな1日3時間ぐらいしか仕事をしない</t>
    <rPh sb="4" eb="5">
      <t>ニチ</t>
    </rPh>
    <rPh sb="6" eb="8">
      <t>ジカン</t>
    </rPh>
    <rPh sb="13" eb="15">
      <t>シゴト</t>
    </rPh>
    <phoneticPr fontId="1"/>
  </si>
  <si>
    <t>（山）</t>
    <rPh sb="1" eb="2">
      <t>ヤマ</t>
    </rPh>
    <phoneticPr fontId="1"/>
  </si>
  <si>
    <t>ちゃんとリアルに総括をした方がいい。「3時間労働」でも、消費物資は足りていたというのも事実。</t>
    <rPh sb="8" eb="10">
      <t>ソウカツ</t>
    </rPh>
    <rPh sb="13" eb="14">
      <t>ホウ</t>
    </rPh>
    <rPh sb="20" eb="22">
      <t>ジカン</t>
    </rPh>
    <rPh sb="22" eb="24">
      <t>ロウドウ</t>
    </rPh>
    <rPh sb="28" eb="30">
      <t>ショウヒ</t>
    </rPh>
    <rPh sb="30" eb="32">
      <t>ブッシ</t>
    </rPh>
    <rPh sb="33" eb="34">
      <t>タ</t>
    </rPh>
    <rPh sb="43" eb="45">
      <t>ジジツ</t>
    </rPh>
    <phoneticPr fontId="1"/>
  </si>
  <si>
    <t>188ｐ</t>
    <phoneticPr fontId="1"/>
  </si>
  <si>
    <t>「20世紀社会主義は何だったのか」問題</t>
    <rPh sb="3" eb="5">
      <t>セイキ</t>
    </rPh>
    <rPh sb="5" eb="7">
      <t>シャカイ</t>
    </rPh>
    <rPh sb="7" eb="9">
      <t>シュギ</t>
    </rPh>
    <rPh sb="10" eb="11">
      <t>ナン</t>
    </rPh>
    <rPh sb="17" eb="19">
      <t>モンダイ</t>
    </rPh>
    <phoneticPr fontId="1"/>
  </si>
  <si>
    <t>1.社会主義の「二つの課題」</t>
    <rPh sb="2" eb="4">
      <t>シャカイ</t>
    </rPh>
    <rPh sb="4" eb="6">
      <t>シュギ</t>
    </rPh>
    <rPh sb="8" eb="9">
      <t>フタ</t>
    </rPh>
    <rPh sb="11" eb="13">
      <t>カダイ</t>
    </rPh>
    <phoneticPr fontId="1"/>
  </si>
  <si>
    <t>　①資本主義の廃絶＝「一つの」階級支配社会の終焉（この瞬間、社会は一度すべて「消失」）</t>
    <rPh sb="2" eb="4">
      <t>シホン</t>
    </rPh>
    <rPh sb="4" eb="6">
      <t>シュギ</t>
    </rPh>
    <rPh sb="7" eb="9">
      <t>ハイゼツ</t>
    </rPh>
    <rPh sb="11" eb="12">
      <t>ヒト</t>
    </rPh>
    <rPh sb="15" eb="17">
      <t>カイキュウ</t>
    </rPh>
    <rPh sb="17" eb="19">
      <t>シハイ</t>
    </rPh>
    <rPh sb="19" eb="21">
      <t>シャカイ</t>
    </rPh>
    <rPh sb="22" eb="24">
      <t>シュウエン</t>
    </rPh>
    <rPh sb="27" eb="29">
      <t>シュンカン</t>
    </rPh>
    <rPh sb="30" eb="32">
      <t>シャカイ</t>
    </rPh>
    <rPh sb="33" eb="35">
      <t>イチド</t>
    </rPh>
    <rPh sb="39" eb="41">
      <t>ショウシツ</t>
    </rPh>
    <phoneticPr fontId="1"/>
  </si>
  <si>
    <t>・過去の社会革命は、「次の様式」が決まっていた。資本主義廃絶革命だけ次に何もない。</t>
    <rPh sb="1" eb="3">
      <t>カコ</t>
    </rPh>
    <rPh sb="4" eb="6">
      <t>シャカイ</t>
    </rPh>
    <rPh sb="6" eb="8">
      <t>カクメイ</t>
    </rPh>
    <rPh sb="11" eb="12">
      <t>ツギ</t>
    </rPh>
    <rPh sb="13" eb="15">
      <t>ヨウシキ</t>
    </rPh>
    <rPh sb="17" eb="18">
      <t>キ</t>
    </rPh>
    <rPh sb="24" eb="26">
      <t>シホン</t>
    </rPh>
    <rPh sb="26" eb="28">
      <t>シュギ</t>
    </rPh>
    <rPh sb="30" eb="31">
      <t>カワ</t>
    </rPh>
    <rPh sb="31" eb="32">
      <t>イノチ</t>
    </rPh>
    <rPh sb="34" eb="35">
      <t>ツギ</t>
    </rPh>
    <rPh sb="36" eb="37">
      <t>ナニ</t>
    </rPh>
    <phoneticPr fontId="1"/>
  </si>
  <si>
    <t>・資本が廃絶されれば、同時に労働者も廃絶されるから、労働者が主役なのは、ここまで。</t>
    <rPh sb="1" eb="3">
      <t>シホン</t>
    </rPh>
    <rPh sb="4" eb="6">
      <t>ハイゼツ</t>
    </rPh>
    <rPh sb="11" eb="13">
      <t>ドウジ</t>
    </rPh>
    <rPh sb="14" eb="17">
      <t>ロウドウシャ</t>
    </rPh>
    <rPh sb="18" eb="20">
      <t>ハイゼツ</t>
    </rPh>
    <rPh sb="26" eb="29">
      <t>ロウドウシャ</t>
    </rPh>
    <rPh sb="30" eb="32">
      <t>シュヤク</t>
    </rPh>
    <phoneticPr fontId="1"/>
  </si>
  <si>
    <t>・終焉するのは、「剰余労働」の奪い合いとしての「経済最優先主義の歴史的終焉」である。</t>
    <rPh sb="1" eb="3">
      <t>シュウエン</t>
    </rPh>
    <rPh sb="9" eb="11">
      <t>ジョウヨ</t>
    </rPh>
    <rPh sb="11" eb="13">
      <t>ロウドウ</t>
    </rPh>
    <rPh sb="15" eb="16">
      <t>ウバ</t>
    </rPh>
    <rPh sb="17" eb="18">
      <t>ア</t>
    </rPh>
    <rPh sb="24" eb="26">
      <t>ケイザイ</t>
    </rPh>
    <rPh sb="26" eb="27">
      <t>サイ</t>
    </rPh>
    <rPh sb="27" eb="29">
      <t>ユウセン</t>
    </rPh>
    <rPh sb="29" eb="31">
      <t>シュギ</t>
    </rPh>
    <rPh sb="32" eb="35">
      <t>レキシテキ</t>
    </rPh>
    <rPh sb="35" eb="37">
      <t>シュウエン</t>
    </rPh>
    <phoneticPr fontId="1"/>
  </si>
  <si>
    <t>　②社会主義の建設＝人類の本当の歴史の創造（「消失した労働者階級」の社会ではない。）</t>
    <rPh sb="2" eb="4">
      <t>シャカイ</t>
    </rPh>
    <rPh sb="4" eb="6">
      <t>シュギ</t>
    </rPh>
    <rPh sb="7" eb="9">
      <t>ケンセツ</t>
    </rPh>
    <rPh sb="10" eb="12">
      <t>ジンルイ</t>
    </rPh>
    <rPh sb="13" eb="15">
      <t>ホントウ</t>
    </rPh>
    <rPh sb="16" eb="18">
      <t>レキシ</t>
    </rPh>
    <rPh sb="19" eb="21">
      <t>ソウゾウ</t>
    </rPh>
    <rPh sb="23" eb="25">
      <t>ショウシツ</t>
    </rPh>
    <rPh sb="27" eb="30">
      <t>ロウドウシャ</t>
    </rPh>
    <rPh sb="30" eb="32">
      <t>カイキュウ</t>
    </rPh>
    <rPh sb="34" eb="36">
      <t>シャカイ</t>
    </rPh>
    <phoneticPr fontId="1"/>
  </si>
  <si>
    <t>・歴史の規定的原動力が「経済から政治」に移行し、「政治的自由」が人類の最大の課題。</t>
    <rPh sb="1" eb="3">
      <t>レキシ</t>
    </rPh>
    <rPh sb="4" eb="7">
      <t>キテイテキ</t>
    </rPh>
    <rPh sb="7" eb="10">
      <t>ゲンドウリョク</t>
    </rPh>
    <rPh sb="12" eb="14">
      <t>ケイザイ</t>
    </rPh>
    <rPh sb="16" eb="18">
      <t>セイジ</t>
    </rPh>
    <rPh sb="20" eb="22">
      <t>イコウ</t>
    </rPh>
    <rPh sb="25" eb="28">
      <t>セイジテキ</t>
    </rPh>
    <rPh sb="28" eb="30">
      <t>ジユウ</t>
    </rPh>
    <rPh sb="32" eb="34">
      <t>ジンルイ</t>
    </rPh>
    <rPh sb="35" eb="37">
      <t>サイダイ</t>
    </rPh>
    <rPh sb="38" eb="40">
      <t>カダイ</t>
    </rPh>
    <phoneticPr fontId="1"/>
  </si>
  <si>
    <t>・政治の最大課題の一つは、「主体的自然」である「労働」支配からの脱却＝「早期の労働者廃絶」である。</t>
    <rPh sb="1" eb="3">
      <t>セイジ</t>
    </rPh>
    <rPh sb="4" eb="6">
      <t>サイダイ</t>
    </rPh>
    <rPh sb="6" eb="8">
      <t>カダイ</t>
    </rPh>
    <rPh sb="9" eb="10">
      <t>ヒト</t>
    </rPh>
    <rPh sb="14" eb="17">
      <t>シュタイテキ</t>
    </rPh>
    <rPh sb="17" eb="19">
      <t>シゼン</t>
    </rPh>
    <rPh sb="24" eb="26">
      <t>ロウドウ</t>
    </rPh>
    <rPh sb="27" eb="29">
      <t>シハイ</t>
    </rPh>
    <rPh sb="32" eb="34">
      <t>ダッキャク</t>
    </rPh>
    <rPh sb="36" eb="38">
      <t>ソウキ</t>
    </rPh>
    <rPh sb="39" eb="42">
      <t>ロウドウシャ</t>
    </rPh>
    <rPh sb="42" eb="44">
      <t>ハイゼツ</t>
    </rPh>
    <phoneticPr fontId="1"/>
  </si>
  <si>
    <t>2.「社会主義をどうとらえるか」</t>
    <rPh sb="3" eb="5">
      <t>シャカイ</t>
    </rPh>
    <rPh sb="5" eb="7">
      <t>シュギ</t>
    </rPh>
    <phoneticPr fontId="1"/>
  </si>
  <si>
    <t>3.成功の法則としての「自由な個人による政治的社会」</t>
    <rPh sb="2" eb="4">
      <t>セイコウ</t>
    </rPh>
    <rPh sb="5" eb="7">
      <t>ホウソク</t>
    </rPh>
    <rPh sb="12" eb="14">
      <t>ジユウ</t>
    </rPh>
    <rPh sb="15" eb="17">
      <t>コジン</t>
    </rPh>
    <rPh sb="20" eb="23">
      <t>セイジテキ</t>
    </rPh>
    <rPh sb="23" eb="25">
      <t>シャカイ</t>
    </rPh>
    <phoneticPr fontId="1"/>
  </si>
  <si>
    <t>190ｐ</t>
    <phoneticPr fontId="1"/>
  </si>
  <si>
    <t>消費生活をするには市場があるということは非常に便利というか当たり前のこと</t>
    <rPh sb="0" eb="2">
      <t>ショウヒ</t>
    </rPh>
    <rPh sb="2" eb="4">
      <t>セイカツ</t>
    </rPh>
    <rPh sb="9" eb="11">
      <t>シジョウ</t>
    </rPh>
    <rPh sb="20" eb="22">
      <t>ヒジョウ</t>
    </rPh>
    <rPh sb="23" eb="25">
      <t>ベンリ</t>
    </rPh>
    <rPh sb="29" eb="30">
      <t>ア</t>
    </rPh>
    <rPh sb="32" eb="33">
      <t>マエ</t>
    </rPh>
    <phoneticPr fontId="1"/>
  </si>
  <si>
    <t>191ｐ</t>
    <phoneticPr fontId="1"/>
  </si>
  <si>
    <t>実際の消費の方はね、さっきの卵でいうと、途中で商品という形を通らないと、国民は消費できない。</t>
    <rPh sb="0" eb="2">
      <t>ジッサイ</t>
    </rPh>
    <rPh sb="3" eb="5">
      <t>ショウヒ</t>
    </rPh>
    <rPh sb="6" eb="7">
      <t>ホウ</t>
    </rPh>
    <rPh sb="14" eb="15">
      <t>タマゴ</t>
    </rPh>
    <rPh sb="20" eb="22">
      <t>トチュウ</t>
    </rPh>
    <rPh sb="23" eb="25">
      <t>ショウヒン</t>
    </rPh>
    <rPh sb="28" eb="29">
      <t>カタチ</t>
    </rPh>
    <rPh sb="30" eb="31">
      <t>トオ</t>
    </rPh>
    <rPh sb="36" eb="38">
      <t>コクミン</t>
    </rPh>
    <rPh sb="39" eb="41">
      <t>ショウヒ</t>
    </rPh>
    <phoneticPr fontId="1"/>
  </si>
  <si>
    <t>①「エンゲルスが変」なのではなく、お前が「マルクスを読んでもいない。」だけ。マルクスも、明確に社会主義には「価値」は存在しないことを、そこら中に書いている。</t>
    <rPh sb="8" eb="9">
      <t>ヘン</t>
    </rPh>
    <rPh sb="18" eb="19">
      <t>マエ</t>
    </rPh>
    <rPh sb="26" eb="27">
      <t>ヨ</t>
    </rPh>
    <rPh sb="44" eb="46">
      <t>メイカク</t>
    </rPh>
    <rPh sb="47" eb="49">
      <t>シャカイ</t>
    </rPh>
    <rPh sb="49" eb="51">
      <t>シュギ</t>
    </rPh>
    <rPh sb="54" eb="56">
      <t>カチ</t>
    </rPh>
    <rPh sb="58" eb="60">
      <t>ソンザイ</t>
    </rPh>
    <rPh sb="70" eb="71">
      <t>ジュウ</t>
    </rPh>
    <rPh sb="72" eb="73">
      <t>カ</t>
    </rPh>
    <phoneticPr fontId="1"/>
  </si>
  <si>
    <t>③「消費に合わせるには、商品・市場は都合がよい」という、法則を理解しない低レベルな実用主義。</t>
    <rPh sb="2" eb="4">
      <t>ショウヒ</t>
    </rPh>
    <rPh sb="5" eb="6">
      <t>ア</t>
    </rPh>
    <rPh sb="12" eb="14">
      <t>ショウヒン</t>
    </rPh>
    <rPh sb="15" eb="17">
      <t>シジョウ</t>
    </rPh>
    <rPh sb="18" eb="20">
      <t>ツゴウ</t>
    </rPh>
    <rPh sb="28" eb="30">
      <t>ホウソク</t>
    </rPh>
    <rPh sb="31" eb="33">
      <t>リカイ</t>
    </rPh>
    <rPh sb="36" eb="37">
      <t>テイ</t>
    </rPh>
    <rPh sb="41" eb="43">
      <t>ジツヨウ</t>
    </rPh>
    <rPh sb="43" eb="45">
      <t>シュギ</t>
    </rPh>
    <phoneticPr fontId="1"/>
  </si>
  <si>
    <t>ルーブル紙幣でなぜ欲しい物が買えないのか、と。大変な金余りの状態にあるわけですよ</t>
    <rPh sb="4" eb="6">
      <t>シヘイ</t>
    </rPh>
    <rPh sb="9" eb="10">
      <t>ホ</t>
    </rPh>
    <rPh sb="12" eb="13">
      <t>モノ</t>
    </rPh>
    <rPh sb="14" eb="15">
      <t>カ</t>
    </rPh>
    <rPh sb="23" eb="25">
      <t>タイヘン</t>
    </rPh>
    <rPh sb="26" eb="27">
      <t>カネ</t>
    </rPh>
    <rPh sb="27" eb="28">
      <t>アマ</t>
    </rPh>
    <rPh sb="30" eb="32">
      <t>ジョウタイ</t>
    </rPh>
    <phoneticPr fontId="1"/>
  </si>
  <si>
    <t>②固定価格で流通しているものが「商品」と考えているならそれが間違い。たんなる共同体生産物。</t>
    <rPh sb="1" eb="3">
      <t>コテイ</t>
    </rPh>
    <rPh sb="3" eb="5">
      <t>カカク</t>
    </rPh>
    <rPh sb="6" eb="8">
      <t>リュウツウ</t>
    </rPh>
    <rPh sb="16" eb="18">
      <t>ショウヒン</t>
    </rPh>
    <rPh sb="20" eb="21">
      <t>カンガ</t>
    </rPh>
    <rPh sb="30" eb="32">
      <t>マチガ</t>
    </rPh>
    <rPh sb="38" eb="41">
      <t>キョウドウタイ</t>
    </rPh>
    <rPh sb="41" eb="43">
      <t>セイサン</t>
    </rPh>
    <rPh sb="43" eb="44">
      <t>ブツ</t>
    </rPh>
    <phoneticPr fontId="1"/>
  </si>
  <si>
    <t>195ｐ</t>
    <phoneticPr fontId="1"/>
  </si>
  <si>
    <t>ソ連の子供たちは、夏休みは教科書を開いてはいけない。</t>
    <rPh sb="1" eb="2">
      <t>レン</t>
    </rPh>
    <rPh sb="3" eb="5">
      <t>コドモ</t>
    </rPh>
    <rPh sb="9" eb="10">
      <t>ナツ</t>
    </rPh>
    <rPh sb="10" eb="11">
      <t>ヤス</t>
    </rPh>
    <rPh sb="13" eb="16">
      <t>キョウカショ</t>
    </rPh>
    <rPh sb="17" eb="18">
      <t>ヒラ</t>
    </rPh>
    <phoneticPr fontId="1"/>
  </si>
  <si>
    <t>そもそも教科書を内に持って帰れない</t>
    <rPh sb="4" eb="7">
      <t>キョウカショ</t>
    </rPh>
    <rPh sb="8" eb="9">
      <t>ウチ</t>
    </rPh>
    <rPh sb="10" eb="11">
      <t>モ</t>
    </rPh>
    <rPh sb="13" eb="14">
      <t>カエ</t>
    </rPh>
    <phoneticPr fontId="1"/>
  </si>
  <si>
    <t>それでもちゃんと教育ができている</t>
    <rPh sb="8" eb="10">
      <t>キョウイク</t>
    </rPh>
    <phoneticPr fontId="1"/>
  </si>
  <si>
    <t>教育の重視もかなり重要な課題である。スターリン以降の30年、本気で全国民に高等教育を徹底できていれば、テクノクラート職を、無償でもいいから個人の自由活動にしていれば、結果は大きく変わったかも。</t>
    <rPh sb="0" eb="2">
      <t>キョウイク</t>
    </rPh>
    <rPh sb="3" eb="5">
      <t>ジュウシ</t>
    </rPh>
    <rPh sb="9" eb="11">
      <t>ジュウヨウ</t>
    </rPh>
    <rPh sb="12" eb="14">
      <t>カダイ</t>
    </rPh>
    <rPh sb="23" eb="25">
      <t>イコウ</t>
    </rPh>
    <rPh sb="28" eb="29">
      <t>ネン</t>
    </rPh>
    <rPh sb="30" eb="32">
      <t>ホンキ</t>
    </rPh>
    <rPh sb="33" eb="36">
      <t>ゼンコクミン</t>
    </rPh>
    <rPh sb="37" eb="39">
      <t>コウトウ</t>
    </rPh>
    <rPh sb="39" eb="41">
      <t>キョウイク</t>
    </rPh>
    <rPh sb="42" eb="44">
      <t>テッテイ</t>
    </rPh>
    <rPh sb="58" eb="59">
      <t>ショク</t>
    </rPh>
    <rPh sb="61" eb="63">
      <t>ムショウ</t>
    </rPh>
    <rPh sb="69" eb="71">
      <t>コジン</t>
    </rPh>
    <rPh sb="72" eb="74">
      <t>ジユウ</t>
    </rPh>
    <rPh sb="74" eb="76">
      <t>カツドウ</t>
    </rPh>
    <rPh sb="83" eb="85">
      <t>ケッカ</t>
    </rPh>
    <rPh sb="86" eb="87">
      <t>オオ</t>
    </rPh>
    <rPh sb="89" eb="90">
      <t>カ</t>
    </rPh>
    <phoneticPr fontId="1"/>
  </si>
  <si>
    <t>期末資産</t>
    <phoneticPr fontId="1"/>
  </si>
  <si>
    <t>期末負債・正味資産</t>
    <phoneticPr fontId="1"/>
  </si>
  <si>
    <t>　（参考）歴史資産</t>
    <rPh sb="5" eb="7">
      <t>レキシ</t>
    </rPh>
    <phoneticPr fontId="1"/>
  </si>
  <si>
    <t>3,109兆円</t>
    <rPh sb="5" eb="7">
      <t>チョウエン</t>
    </rPh>
    <phoneticPr fontId="1"/>
  </si>
  <si>
    <t>500兆円</t>
    <rPh sb="3" eb="5">
      <t>チョウエン</t>
    </rPh>
    <phoneticPr fontId="1"/>
  </si>
  <si>
    <t>100兆円</t>
    <rPh sb="3" eb="5">
      <t>チョウエン</t>
    </rPh>
    <phoneticPr fontId="1"/>
  </si>
  <si>
    <t>内、基礎財政歳出</t>
    <rPh sb="0" eb="1">
      <t>ウチ</t>
    </rPh>
    <rPh sb="2" eb="4">
      <t>キソ</t>
    </rPh>
    <rPh sb="4" eb="6">
      <t>ザイセイ</t>
    </rPh>
    <rPh sb="6" eb="8">
      <t>サイシュツ</t>
    </rPh>
    <phoneticPr fontId="1"/>
  </si>
  <si>
    <t>75兆円</t>
    <rPh sb="2" eb="4">
      <t>チョウエン</t>
    </rPh>
    <phoneticPr fontId="1"/>
  </si>
  <si>
    <t>25兆円</t>
    <rPh sb="2" eb="4">
      <t>チョウエン</t>
    </rPh>
    <phoneticPr fontId="1"/>
  </si>
  <si>
    <t>内、国債償還・利払</t>
    <rPh sb="0" eb="1">
      <t>ウチ</t>
    </rPh>
    <rPh sb="2" eb="4">
      <t>コクサイ</t>
    </rPh>
    <rPh sb="4" eb="6">
      <t>ショウカン</t>
    </rPh>
    <rPh sb="7" eb="9">
      <t>リバライ</t>
    </rPh>
    <phoneticPr fontId="1"/>
  </si>
  <si>
    <t>総人口</t>
    <rPh sb="0" eb="3">
      <t>ソウジンコウ</t>
    </rPh>
    <phoneticPr fontId="1"/>
  </si>
  <si>
    <t>総就労者</t>
    <rPh sb="0" eb="1">
      <t>ソウ</t>
    </rPh>
    <rPh sb="1" eb="3">
      <t>シュウロウ</t>
    </rPh>
    <rPh sb="3" eb="4">
      <t>シャ</t>
    </rPh>
    <phoneticPr fontId="1"/>
  </si>
  <si>
    <t>総世帯</t>
    <rPh sb="0" eb="1">
      <t>ソウ</t>
    </rPh>
    <rPh sb="1" eb="3">
      <t>セタイ</t>
    </rPh>
    <phoneticPr fontId="1"/>
  </si>
  <si>
    <t>平均世帯人員</t>
    <rPh sb="0" eb="2">
      <t>ヘイキン</t>
    </rPh>
    <rPh sb="2" eb="4">
      <t>セタイ</t>
    </rPh>
    <rPh sb="4" eb="6">
      <t>ジンイン</t>
    </rPh>
    <phoneticPr fontId="1"/>
  </si>
  <si>
    <t>1億2,700万人</t>
    <rPh sb="8" eb="9">
      <t>ニン</t>
    </rPh>
    <phoneticPr fontId="1"/>
  </si>
  <si>
    <t>人口減少開始</t>
    <rPh sb="0" eb="2">
      <t>ジンコウ</t>
    </rPh>
    <rPh sb="2" eb="4">
      <t>ゲンショウ</t>
    </rPh>
    <rPh sb="4" eb="6">
      <t>カイシ</t>
    </rPh>
    <phoneticPr fontId="1"/>
  </si>
  <si>
    <t>6,300万人</t>
    <rPh sb="5" eb="7">
      <t>マンニン</t>
    </rPh>
    <phoneticPr fontId="1"/>
  </si>
  <si>
    <t>人口の1/2</t>
    <rPh sb="0" eb="2">
      <t>ジンコウ</t>
    </rPh>
    <phoneticPr fontId="1"/>
  </si>
  <si>
    <t>5,000万世帯</t>
    <rPh sb="5" eb="8">
      <t>マンセタイ</t>
    </rPh>
    <phoneticPr fontId="1"/>
  </si>
  <si>
    <t>2.5人</t>
    <rPh sb="3" eb="4">
      <t>ニン</t>
    </rPh>
    <phoneticPr fontId="1"/>
  </si>
  <si>
    <t>ＧＤＰ</t>
    <phoneticPr fontId="1"/>
  </si>
  <si>
    <t>400万円</t>
    <rPh sb="3" eb="5">
      <t>マンエン</t>
    </rPh>
    <phoneticPr fontId="1"/>
  </si>
  <si>
    <t>800万円</t>
    <rPh sb="3" eb="5">
      <t>マンエン</t>
    </rPh>
    <phoneticPr fontId="1"/>
  </si>
  <si>
    <t>1,000万円</t>
    <rPh sb="5" eb="7">
      <t>マンエン</t>
    </rPh>
    <phoneticPr fontId="1"/>
  </si>
  <si>
    <t>平均年間世帯所得530万円（総支給）</t>
    <rPh sb="0" eb="2">
      <t>ヘイキン</t>
    </rPh>
    <rPh sb="2" eb="4">
      <t>ネンカン</t>
    </rPh>
    <rPh sb="4" eb="6">
      <t>セタイ</t>
    </rPh>
    <rPh sb="6" eb="8">
      <t>ショトク</t>
    </rPh>
    <rPh sb="11" eb="13">
      <t>マンエン</t>
    </rPh>
    <rPh sb="14" eb="15">
      <t>ソウ</t>
    </rPh>
    <rPh sb="15" eb="17">
      <t>シキュウ</t>
    </rPh>
    <phoneticPr fontId="1"/>
  </si>
  <si>
    <t>国家予算</t>
    <rPh sb="0" eb="2">
      <t>コッカ</t>
    </rPh>
    <rPh sb="2" eb="4">
      <t>ヨサン</t>
    </rPh>
    <phoneticPr fontId="1"/>
  </si>
  <si>
    <t>歳出　計</t>
    <rPh sb="0" eb="2">
      <t>サイシュツ</t>
    </rPh>
    <rPh sb="3" eb="4">
      <t>ケイ</t>
    </rPh>
    <phoneticPr fontId="1"/>
  </si>
  <si>
    <t>総資産</t>
    <rPh sb="0" eb="3">
      <t>ソウシサン</t>
    </rPh>
    <phoneticPr fontId="1"/>
  </si>
  <si>
    <t>国家資産</t>
    <rPh sb="0" eb="2">
      <t>コッカ</t>
    </rPh>
    <rPh sb="2" eb="4">
      <t>シサン</t>
    </rPh>
    <phoneticPr fontId="1"/>
  </si>
  <si>
    <t>総負債</t>
    <rPh sb="0" eb="1">
      <t>ソウ</t>
    </rPh>
    <rPh sb="1" eb="3">
      <t>フサイ</t>
    </rPh>
    <phoneticPr fontId="1"/>
  </si>
  <si>
    <t>正味資産</t>
    <rPh sb="0" eb="2">
      <t>ショウミ</t>
    </rPh>
    <rPh sb="2" eb="4">
      <t>シサン</t>
    </rPh>
    <phoneticPr fontId="1"/>
  </si>
  <si>
    <t>GDP6年分</t>
    <rPh sb="4" eb="5">
      <t>ネン</t>
    </rPh>
    <rPh sb="5" eb="6">
      <t>ブン</t>
    </rPh>
    <phoneticPr fontId="1"/>
  </si>
  <si>
    <t>9,684兆円</t>
    <rPh sb="5" eb="7">
      <t>チョウエン</t>
    </rPh>
    <phoneticPr fontId="1"/>
  </si>
  <si>
    <t>6,575兆円</t>
    <rPh sb="5" eb="7">
      <t>チョウエン</t>
    </rPh>
    <phoneticPr fontId="1"/>
  </si>
  <si>
    <t>日本のＧＤＰ</t>
    <rPh sb="0" eb="2">
      <t>ニホン</t>
    </rPh>
    <phoneticPr fontId="1"/>
  </si>
  <si>
    <t>国債等残高</t>
    <rPh sb="0" eb="3">
      <t>コクサイトウ</t>
    </rPh>
    <rPh sb="3" eb="5">
      <t>ザンダカ</t>
    </rPh>
    <phoneticPr fontId="1"/>
  </si>
  <si>
    <t>1,000兆円</t>
    <rPh sb="5" eb="7">
      <t>チョウエン</t>
    </rPh>
    <phoneticPr fontId="1"/>
  </si>
  <si>
    <t>・人口1人平均</t>
    <rPh sb="1" eb="3">
      <t>ジンコウ</t>
    </rPh>
    <rPh sb="4" eb="5">
      <t>ニン</t>
    </rPh>
    <rPh sb="5" eb="7">
      <t>ヘイキン</t>
    </rPh>
    <phoneticPr fontId="1"/>
  </si>
  <si>
    <t>・就労者1人平均</t>
    <rPh sb="1" eb="4">
      <t>シュウロウシャ</t>
    </rPh>
    <rPh sb="5" eb="6">
      <t>ニン</t>
    </rPh>
    <rPh sb="6" eb="8">
      <t>ヘイキン</t>
    </rPh>
    <phoneticPr fontId="1"/>
  </si>
  <si>
    <t>・1世帯平均</t>
    <rPh sb="2" eb="4">
      <t>セタイ</t>
    </rPh>
    <rPh sb="4" eb="6">
      <t>ヘイキン</t>
    </rPh>
    <phoneticPr fontId="1"/>
  </si>
  <si>
    <t>200万円</t>
    <rPh sb="3" eb="5">
      <t>マンエン</t>
    </rPh>
    <phoneticPr fontId="1"/>
  </si>
  <si>
    <t>1人200万×1.27億人÷0.63億人</t>
    <rPh sb="1" eb="2">
      <t>ニン</t>
    </rPh>
    <rPh sb="5" eb="6">
      <t>マン</t>
    </rPh>
    <rPh sb="11" eb="13">
      <t>オクニン</t>
    </rPh>
    <rPh sb="18" eb="20">
      <t>オクニン</t>
    </rPh>
    <phoneticPr fontId="1"/>
  </si>
  <si>
    <t>所　　得　　　※GDP1/2</t>
    <rPh sb="0" eb="1">
      <t>ショ</t>
    </rPh>
    <rPh sb="3" eb="4">
      <t>トク</t>
    </rPh>
    <phoneticPr fontId="1"/>
  </si>
  <si>
    <t>合計</t>
    <rPh sb="0" eb="2">
      <t>ゴウケイ</t>
    </rPh>
    <phoneticPr fontId="1"/>
  </si>
  <si>
    <t>1人当り平均・年間労働時間</t>
    <rPh sb="1" eb="2">
      <t>ニン</t>
    </rPh>
    <rPh sb="2" eb="3">
      <t>アタ</t>
    </rPh>
    <rPh sb="4" eb="6">
      <t>ヘイキン</t>
    </rPh>
    <rPh sb="7" eb="9">
      <t>ネンカン</t>
    </rPh>
    <rPh sb="9" eb="11">
      <t>ロウドウ</t>
    </rPh>
    <rPh sb="11" eb="13">
      <t>ジカン</t>
    </rPh>
    <phoneticPr fontId="1"/>
  </si>
  <si>
    <t>8.0時間</t>
    <rPh sb="3" eb="5">
      <t>ジカン</t>
    </rPh>
    <phoneticPr fontId="1"/>
  </si>
  <si>
    <t>国家・年間総労働時間</t>
    <rPh sb="0" eb="2">
      <t>コッカ</t>
    </rPh>
    <rPh sb="3" eb="5">
      <t>ネンカン</t>
    </rPh>
    <rPh sb="5" eb="6">
      <t>ソウ</t>
    </rPh>
    <rPh sb="6" eb="8">
      <t>ロウドウ</t>
    </rPh>
    <rPh sb="8" eb="10">
      <t>ジカン</t>
    </rPh>
    <phoneticPr fontId="1"/>
  </si>
  <si>
    <t>1,200億時間</t>
    <rPh sb="5" eb="8">
      <t>オクジカン</t>
    </rPh>
    <phoneticPr fontId="1"/>
  </si>
  <si>
    <t>700万人</t>
    <rPh sb="3" eb="5">
      <t>マンニン</t>
    </rPh>
    <phoneticPr fontId="1"/>
  </si>
  <si>
    <t>1,100万人</t>
    <rPh sb="5" eb="7">
      <t>マンニン</t>
    </rPh>
    <phoneticPr fontId="1"/>
  </si>
  <si>
    <t>4,500万人</t>
    <rPh sb="5" eb="7">
      <t>マンニン</t>
    </rPh>
    <phoneticPr fontId="1"/>
  </si>
  <si>
    <t>男8.6時間：女7.1時間</t>
    <rPh sb="0" eb="1">
      <t>オトコ</t>
    </rPh>
    <rPh sb="4" eb="6">
      <t>ジカン</t>
    </rPh>
    <rPh sb="7" eb="8">
      <t>オンナ</t>
    </rPh>
    <rPh sb="11" eb="13">
      <t>ジカン</t>
    </rPh>
    <phoneticPr fontId="1"/>
  </si>
  <si>
    <t>1人当り平均・年間就業日数</t>
    <rPh sb="1" eb="2">
      <t>ニン</t>
    </rPh>
    <rPh sb="2" eb="3">
      <t>アタ</t>
    </rPh>
    <rPh sb="4" eb="6">
      <t>ヘイキン</t>
    </rPh>
    <rPh sb="7" eb="9">
      <t>ネンカン</t>
    </rPh>
    <rPh sb="9" eb="11">
      <t>シュウギョウ</t>
    </rPh>
    <rPh sb="11" eb="13">
      <t>ニッスウ</t>
    </rPh>
    <phoneticPr fontId="1"/>
  </si>
  <si>
    <t>231.6日</t>
    <rPh sb="5" eb="6">
      <t>ヒ</t>
    </rPh>
    <phoneticPr fontId="1"/>
  </si>
  <si>
    <t>男241.2日：女219.6日</t>
    <rPh sb="0" eb="1">
      <t>オトコ</t>
    </rPh>
    <rPh sb="6" eb="7">
      <t>ヒ</t>
    </rPh>
    <rPh sb="8" eb="9">
      <t>オンナ</t>
    </rPh>
    <rPh sb="14" eb="15">
      <t>ヒ</t>
    </rPh>
    <phoneticPr fontId="1"/>
  </si>
  <si>
    <t>国家・1労働時間当り生産額</t>
    <rPh sb="0" eb="2">
      <t>コッカ</t>
    </rPh>
    <rPh sb="4" eb="6">
      <t>ロウドウ</t>
    </rPh>
    <rPh sb="6" eb="8">
      <t>ジカン</t>
    </rPh>
    <rPh sb="8" eb="9">
      <t>アタ</t>
    </rPh>
    <rPh sb="10" eb="12">
      <t>セイサン</t>
    </rPh>
    <rPh sb="12" eb="13">
      <t>ガク</t>
    </rPh>
    <phoneticPr fontId="1"/>
  </si>
  <si>
    <t>ＧＤＰ500兆円÷1,200億時間</t>
    <rPh sb="6" eb="7">
      <t>チョウ</t>
    </rPh>
    <rPh sb="7" eb="8">
      <t>エン</t>
    </rPh>
    <rPh sb="14" eb="17">
      <t>オクジカン</t>
    </rPh>
    <phoneticPr fontId="1"/>
  </si>
  <si>
    <t>4,200円/時間</t>
    <rPh sb="5" eb="6">
      <t>エン</t>
    </rPh>
    <rPh sb="7" eb="9">
      <t>ジカン</t>
    </rPh>
    <phoneticPr fontId="1"/>
  </si>
  <si>
    <t>1人当り平均・年間就業時間</t>
    <rPh sb="1" eb="2">
      <t>ニン</t>
    </rPh>
    <rPh sb="2" eb="3">
      <t>アタ</t>
    </rPh>
    <rPh sb="4" eb="6">
      <t>ヘイキン</t>
    </rPh>
    <rPh sb="7" eb="9">
      <t>ネンカン</t>
    </rPh>
    <rPh sb="9" eb="11">
      <t>シュウギョウ</t>
    </rPh>
    <rPh sb="11" eb="13">
      <t>ジカン</t>
    </rPh>
    <phoneticPr fontId="1"/>
  </si>
  <si>
    <t>1,850時間</t>
    <rPh sb="5" eb="7">
      <t>ジカン</t>
    </rPh>
    <phoneticPr fontId="1"/>
  </si>
  <si>
    <t>男性正職員・2,230時間</t>
    <rPh sb="0" eb="2">
      <t>ダンセイ</t>
    </rPh>
    <rPh sb="2" eb="5">
      <t>セイショクイン</t>
    </rPh>
    <rPh sb="11" eb="13">
      <t>ジカン</t>
    </rPh>
    <phoneticPr fontId="1"/>
  </si>
  <si>
    <t>1人平均1,850時間×6,300万人</t>
    <rPh sb="1" eb="2">
      <t>ジン</t>
    </rPh>
    <rPh sb="2" eb="4">
      <t>ヘイキン</t>
    </rPh>
    <rPh sb="9" eb="11">
      <t>ジカン</t>
    </rPh>
    <rPh sb="17" eb="19">
      <t>マンニン</t>
    </rPh>
    <phoneticPr fontId="1"/>
  </si>
  <si>
    <t>＜日本の基礎データ＞</t>
    <rPh sb="1" eb="3">
      <t>ニホン</t>
    </rPh>
    <rPh sb="4" eb="6">
      <t>キソ</t>
    </rPh>
    <phoneticPr fontId="1"/>
  </si>
  <si>
    <t>＜日本の産業＞</t>
    <rPh sb="1" eb="3">
      <t>ニホン</t>
    </rPh>
    <rPh sb="4" eb="6">
      <t>サンギョウ</t>
    </rPh>
    <phoneticPr fontId="1"/>
  </si>
  <si>
    <t>＜日本の労働＞</t>
    <rPh sb="1" eb="3">
      <t>ニホン</t>
    </rPh>
    <rPh sb="4" eb="6">
      <t>ロウドウ</t>
    </rPh>
    <phoneticPr fontId="1"/>
  </si>
  <si>
    <t>ＧＤＰ</t>
    <phoneticPr fontId="1"/>
  </si>
  <si>
    <t>1次産業</t>
    <rPh sb="1" eb="2">
      <t>ジ</t>
    </rPh>
    <rPh sb="2" eb="4">
      <t>サンギョウ</t>
    </rPh>
    <phoneticPr fontId="1"/>
  </si>
  <si>
    <t>2次産業</t>
    <rPh sb="1" eb="2">
      <t>ジ</t>
    </rPh>
    <rPh sb="2" eb="4">
      <t>サンギョウ</t>
    </rPh>
    <phoneticPr fontId="1"/>
  </si>
  <si>
    <t>3次産業</t>
    <rPh sb="1" eb="2">
      <t>ジ</t>
    </rPh>
    <rPh sb="2" eb="4">
      <t>サンギョウ</t>
    </rPh>
    <phoneticPr fontId="1"/>
  </si>
  <si>
    <t>2014年6兆円</t>
    <rPh sb="4" eb="5">
      <t>ネン</t>
    </rPh>
    <rPh sb="6" eb="8">
      <t>チョウエン</t>
    </rPh>
    <phoneticPr fontId="1"/>
  </si>
  <si>
    <t>6兆円</t>
    <rPh sb="1" eb="3">
      <t>チョウエン</t>
    </rPh>
    <phoneticPr fontId="1"/>
  </si>
  <si>
    <t>138兆円</t>
    <rPh sb="3" eb="5">
      <t>チョウエン</t>
    </rPh>
    <phoneticPr fontId="1"/>
  </si>
  <si>
    <t>356兆円</t>
    <rPh sb="3" eb="5">
      <t>チョウエン</t>
    </rPh>
    <phoneticPr fontId="1"/>
  </si>
  <si>
    <t>2014年131兆円</t>
    <rPh sb="4" eb="5">
      <t>ネン</t>
    </rPh>
    <rPh sb="8" eb="10">
      <t>チョウエン</t>
    </rPh>
    <phoneticPr fontId="1"/>
  </si>
  <si>
    <t>2014年351兆円</t>
    <rPh sb="4" eb="5">
      <t>ネン</t>
    </rPh>
    <rPh sb="8" eb="10">
      <t>チョウエン</t>
    </rPh>
    <phoneticPr fontId="1"/>
  </si>
  <si>
    <t>2014年487兆円</t>
    <rPh sb="4" eb="5">
      <t>ネン</t>
    </rPh>
    <rPh sb="8" eb="10">
      <t>チョウエン</t>
    </rPh>
    <phoneticPr fontId="1"/>
  </si>
  <si>
    <t>2008年時</t>
    <rPh sb="4" eb="5">
      <t>ネン</t>
    </rPh>
    <rPh sb="5" eb="6">
      <t>ジ</t>
    </rPh>
    <phoneticPr fontId="1"/>
  </si>
  <si>
    <t>就業者数</t>
    <rPh sb="0" eb="2">
      <t>シュウギョウ</t>
    </rPh>
    <rPh sb="2" eb="3">
      <t>シャ</t>
    </rPh>
    <rPh sb="3" eb="4">
      <t>スウ</t>
    </rPh>
    <phoneticPr fontId="1"/>
  </si>
  <si>
    <t>230万人</t>
    <rPh sb="3" eb="5">
      <t>マンニン</t>
    </rPh>
    <phoneticPr fontId="1"/>
  </si>
  <si>
    <t>1,570万人</t>
    <rPh sb="5" eb="7">
      <t>マンニン</t>
    </rPh>
    <phoneticPr fontId="1"/>
  </si>
  <si>
    <t>2013年時</t>
    <rPh sb="4" eb="5">
      <t>ネン</t>
    </rPh>
    <rPh sb="5" eb="6">
      <t>ジ</t>
    </rPh>
    <phoneticPr fontId="1"/>
  </si>
  <si>
    <t>2015年228万人</t>
    <rPh sb="4" eb="5">
      <t>ネン</t>
    </rPh>
    <rPh sb="8" eb="9">
      <t>マン</t>
    </rPh>
    <rPh sb="9" eb="10">
      <t>ニン</t>
    </rPh>
    <phoneticPr fontId="1"/>
  </si>
  <si>
    <t>2015年1,567万人</t>
    <rPh sb="4" eb="5">
      <t>ネン</t>
    </rPh>
    <rPh sb="10" eb="11">
      <t>マン</t>
    </rPh>
    <rPh sb="11" eb="12">
      <t>ニン</t>
    </rPh>
    <phoneticPr fontId="1"/>
  </si>
  <si>
    <t>2015年4,581万人</t>
    <rPh sb="4" eb="5">
      <t>ネン</t>
    </rPh>
    <rPh sb="10" eb="11">
      <t>マン</t>
    </rPh>
    <rPh sb="11" eb="12">
      <t>ニン</t>
    </rPh>
    <phoneticPr fontId="1"/>
  </si>
  <si>
    <t>2015年6,376万人</t>
    <rPh sb="4" eb="5">
      <t>ネン</t>
    </rPh>
    <rPh sb="10" eb="11">
      <t>マン</t>
    </rPh>
    <rPh sb="11" eb="12">
      <t>ニン</t>
    </rPh>
    <phoneticPr fontId="1"/>
  </si>
  <si>
    <t>260万円</t>
    <rPh sb="3" eb="5">
      <t>マンエン</t>
    </rPh>
    <phoneticPr fontId="1"/>
  </si>
  <si>
    <t>880万円</t>
    <rPh sb="3" eb="5">
      <t>マンエン</t>
    </rPh>
    <phoneticPr fontId="1"/>
  </si>
  <si>
    <t>790万円</t>
    <rPh sb="3" eb="5">
      <t>マンエン</t>
    </rPh>
    <phoneticPr fontId="1"/>
  </si>
  <si>
    <t>793.6万円</t>
    <rPh sb="5" eb="7">
      <t>マンエン</t>
    </rPh>
    <phoneticPr fontId="1"/>
  </si>
  <si>
    <t>価値分配</t>
    <rPh sb="0" eb="2">
      <t>カチ</t>
    </rPh>
    <rPh sb="2" eb="4">
      <t>ブンパイ</t>
    </rPh>
    <phoneticPr fontId="1"/>
  </si>
  <si>
    <t>価値生産産業</t>
    <rPh sb="0" eb="2">
      <t>カチ</t>
    </rPh>
    <rPh sb="2" eb="4">
      <t>セイサン</t>
    </rPh>
    <rPh sb="4" eb="6">
      <t>サンギョウ</t>
    </rPh>
    <phoneticPr fontId="1"/>
  </si>
  <si>
    <t>不価値生産産業</t>
    <rPh sb="0" eb="1">
      <t>フ</t>
    </rPh>
    <rPh sb="1" eb="3">
      <t>カチ</t>
    </rPh>
    <rPh sb="3" eb="5">
      <t>セイサン</t>
    </rPh>
    <rPh sb="5" eb="7">
      <t>サンギョウ</t>
    </rPh>
    <phoneticPr fontId="1"/>
  </si>
  <si>
    <t>ＧＤＰの1次＋2次、144兆円/500兆円</t>
    <rPh sb="5" eb="6">
      <t>ジ</t>
    </rPh>
    <rPh sb="8" eb="9">
      <t>ジ</t>
    </rPh>
    <rPh sb="13" eb="15">
      <t>チョウエン</t>
    </rPh>
    <rPh sb="19" eb="21">
      <t>チョウエン</t>
    </rPh>
    <phoneticPr fontId="1"/>
  </si>
  <si>
    <t>ＧＤＰの3次産業分</t>
    <rPh sb="5" eb="6">
      <t>ジ</t>
    </rPh>
    <rPh sb="6" eb="8">
      <t>サンギョウ</t>
    </rPh>
    <rPh sb="8" eb="9">
      <t>ブン</t>
    </rPh>
    <phoneticPr fontId="1"/>
  </si>
  <si>
    <t>輸入</t>
    <rPh sb="0" eb="2">
      <t>ユニュウ</t>
    </rPh>
    <phoneticPr fontId="1"/>
  </si>
  <si>
    <t>(不足）</t>
    <rPh sb="1" eb="3">
      <t>フソク</t>
    </rPh>
    <phoneticPr fontId="1"/>
  </si>
  <si>
    <t>・・・三次産業</t>
    <rPh sb="3" eb="5">
      <t>サンジ</t>
    </rPh>
    <rPh sb="5" eb="7">
      <t>サンギョウ</t>
    </rPh>
    <phoneticPr fontId="1"/>
  </si>
  <si>
    <t>・・・二次産業</t>
    <rPh sb="3" eb="5">
      <t>ニジ</t>
    </rPh>
    <rPh sb="5" eb="7">
      <t>サンギョウ</t>
    </rPh>
    <phoneticPr fontId="1"/>
  </si>
  <si>
    <t>・・・一次産業</t>
    <rPh sb="3" eb="5">
      <t>イチジ</t>
    </rPh>
    <rPh sb="5" eb="7">
      <t>サンギョウ</t>
    </rPh>
    <phoneticPr fontId="1"/>
  </si>
  <si>
    <t>　国内生産</t>
    <rPh sb="1" eb="3">
      <t>コクナイ</t>
    </rPh>
    <rPh sb="3" eb="5">
      <t>セイサン</t>
    </rPh>
    <phoneticPr fontId="1"/>
  </si>
  <si>
    <t>①必要生産物（一次産業）の貿易依存</t>
    <rPh sb="1" eb="3">
      <t>ヒツヨウ</t>
    </rPh>
    <rPh sb="3" eb="6">
      <t>セイサンブツ</t>
    </rPh>
    <rPh sb="7" eb="9">
      <t>イチジ</t>
    </rPh>
    <rPh sb="9" eb="11">
      <t>サンギョウ</t>
    </rPh>
    <rPh sb="13" eb="15">
      <t>ボウエキ</t>
    </rPh>
    <rPh sb="15" eb="17">
      <t>イゾン</t>
    </rPh>
    <phoneticPr fontId="1"/>
  </si>
  <si>
    <t>※低付加価値生産品の貿易依存構造</t>
    <rPh sb="1" eb="4">
      <t>テイフカ</t>
    </rPh>
    <rPh sb="4" eb="6">
      <t>カチ</t>
    </rPh>
    <rPh sb="6" eb="8">
      <t>セイサン</t>
    </rPh>
    <rPh sb="8" eb="9">
      <t>ヒン</t>
    </rPh>
    <rPh sb="10" eb="12">
      <t>ボウエキ</t>
    </rPh>
    <rPh sb="12" eb="14">
      <t>イゾン</t>
    </rPh>
    <rPh sb="14" eb="16">
      <t>コウゾウ</t>
    </rPh>
    <phoneticPr fontId="1"/>
  </si>
  <si>
    <t>原料</t>
    <rPh sb="0" eb="2">
      <t>ゲンリョウ</t>
    </rPh>
    <phoneticPr fontId="1"/>
  </si>
  <si>
    <t>半製品</t>
    <rPh sb="0" eb="3">
      <t>ハンセイヒン</t>
    </rPh>
    <phoneticPr fontId="1"/>
  </si>
  <si>
    <t>　自給0％</t>
    <phoneticPr fontId="1"/>
  </si>
  <si>
    <t>　自給100％</t>
    <phoneticPr fontId="1"/>
  </si>
  <si>
    <t>②製造業：工程の国際分業、外国依存</t>
    <rPh sb="1" eb="4">
      <t>セイゾウギョウ</t>
    </rPh>
    <rPh sb="5" eb="7">
      <t>コウテイ</t>
    </rPh>
    <rPh sb="8" eb="10">
      <t>コクサイ</t>
    </rPh>
    <rPh sb="10" eb="12">
      <t>ブンギョウ</t>
    </rPh>
    <rPh sb="13" eb="15">
      <t>ガイコク</t>
    </rPh>
    <rPh sb="15" eb="17">
      <t>イゾン</t>
    </rPh>
    <phoneticPr fontId="1"/>
  </si>
  <si>
    <t>国内</t>
    <rPh sb="0" eb="2">
      <t>コクナイ</t>
    </rPh>
    <phoneticPr fontId="1"/>
  </si>
  <si>
    <t>組み立て</t>
    <rPh sb="0" eb="1">
      <t>ク</t>
    </rPh>
    <rPh sb="2" eb="3">
      <t>タ</t>
    </rPh>
    <phoneticPr fontId="1"/>
  </si>
  <si>
    <t>↑</t>
    <phoneticPr fontId="1"/>
  </si>
  <si>
    <t>部品製造</t>
    <rPh sb="0" eb="2">
      <t>ブヒン</t>
    </rPh>
    <rPh sb="2" eb="4">
      <t>セイゾウ</t>
    </rPh>
    <phoneticPr fontId="1"/>
  </si>
  <si>
    <t>　　※「産業空洞化」</t>
    <rPh sb="4" eb="6">
      <t>サンギョウ</t>
    </rPh>
    <rPh sb="6" eb="9">
      <t>クウドウカ</t>
    </rPh>
    <phoneticPr fontId="1"/>
  </si>
  <si>
    <t>販売</t>
    <rPh sb="0" eb="2">
      <t>ハンバイ</t>
    </rPh>
    <phoneticPr fontId="1"/>
  </si>
  <si>
    <t>　※「ペティ・クラーク法則」</t>
    <rPh sb="11" eb="13">
      <t>ホウソク</t>
    </rPh>
    <phoneticPr fontId="1"/>
  </si>
  <si>
    <t>★日本国家・マクロ的基礎データ</t>
    <rPh sb="1" eb="3">
      <t>ニホン</t>
    </rPh>
    <rPh sb="3" eb="5">
      <t>コッカ</t>
    </rPh>
    <rPh sb="9" eb="10">
      <t>テキ</t>
    </rPh>
    <rPh sb="10" eb="12">
      <t>キソ</t>
    </rPh>
    <phoneticPr fontId="1"/>
  </si>
  <si>
    <t>ＧＤＰの2倍、国家予算の15倍（基礎財政比）</t>
    <rPh sb="5" eb="6">
      <t>バイ</t>
    </rPh>
    <rPh sb="7" eb="9">
      <t>コッカ</t>
    </rPh>
    <rPh sb="9" eb="11">
      <t>ヨサン</t>
    </rPh>
    <rPh sb="14" eb="15">
      <t>バイ</t>
    </rPh>
    <rPh sb="16" eb="18">
      <t>キソ</t>
    </rPh>
    <rPh sb="18" eb="20">
      <t>ザイセイ</t>
    </rPh>
    <rPh sb="20" eb="21">
      <t>ヒ</t>
    </rPh>
    <phoneticPr fontId="1"/>
  </si>
  <si>
    <t>減価償却約100兆・20％相当を含む</t>
    <rPh sb="0" eb="2">
      <t>ゲンカ</t>
    </rPh>
    <rPh sb="2" eb="4">
      <t>ショウキャク</t>
    </rPh>
    <rPh sb="4" eb="5">
      <t>ヤク</t>
    </rPh>
    <rPh sb="8" eb="9">
      <t>チョウ</t>
    </rPh>
    <rPh sb="13" eb="15">
      <t>ソウトウ</t>
    </rPh>
    <rPh sb="16" eb="17">
      <t>フク</t>
    </rPh>
    <phoneticPr fontId="1"/>
  </si>
  <si>
    <t>項　　　　目</t>
    <rPh sb="0" eb="1">
      <t>コウ</t>
    </rPh>
    <rPh sb="5" eb="6">
      <t>メ</t>
    </rPh>
    <phoneticPr fontId="1"/>
  </si>
  <si>
    <t>概算値</t>
    <rPh sb="0" eb="2">
      <t>ガイサン</t>
    </rPh>
    <rPh sb="2" eb="3">
      <t>チ</t>
    </rPh>
    <phoneticPr fontId="1"/>
  </si>
  <si>
    <t>備　　　　　考</t>
    <rPh sb="0" eb="1">
      <t>ビ</t>
    </rPh>
    <rPh sb="6" eb="7">
      <t>コウ</t>
    </rPh>
    <phoneticPr fontId="1"/>
  </si>
  <si>
    <t>500万円</t>
    <rPh sb="3" eb="5">
      <t>マンエン</t>
    </rPh>
    <phoneticPr fontId="1"/>
  </si>
  <si>
    <t>平均世帯所得530万円・中央値415万</t>
    <rPh sb="0" eb="2">
      <t>ヘイキン</t>
    </rPh>
    <rPh sb="2" eb="4">
      <t>セタイ</t>
    </rPh>
    <rPh sb="4" eb="6">
      <t>ショトク</t>
    </rPh>
    <rPh sb="9" eb="11">
      <t>マンエン</t>
    </rPh>
    <rPh sb="12" eb="14">
      <t>チュウオウ</t>
    </rPh>
    <rPh sb="14" eb="15">
      <t>チ</t>
    </rPh>
    <rPh sb="18" eb="19">
      <t>マン</t>
    </rPh>
    <phoneticPr fontId="1"/>
  </si>
  <si>
    <t>ＧＤＰ分配</t>
    <rPh sb="3" eb="5">
      <t>ブンパイ</t>
    </rPh>
    <phoneticPr fontId="1"/>
  </si>
  <si>
    <t>家計</t>
    <rPh sb="0" eb="2">
      <t>カケイ</t>
    </rPh>
    <phoneticPr fontId="1"/>
  </si>
  <si>
    <t>資本（法人）</t>
    <rPh sb="0" eb="2">
      <t>シホン</t>
    </rPh>
    <rPh sb="3" eb="5">
      <t>ホウジン</t>
    </rPh>
    <phoneticPr fontId="1"/>
  </si>
  <si>
    <t>＜日本の人口・階層＞</t>
    <rPh sb="1" eb="3">
      <t>ニホン</t>
    </rPh>
    <rPh sb="4" eb="6">
      <t>ジンコウ</t>
    </rPh>
    <rPh sb="7" eb="9">
      <t>カイソウ</t>
    </rPh>
    <phoneticPr fontId="1"/>
  </si>
  <si>
    <t>総人口</t>
    <rPh sb="0" eb="3">
      <t>ソウジンコウ</t>
    </rPh>
    <phoneticPr fontId="1"/>
  </si>
  <si>
    <t>非労働力</t>
    <rPh sb="0" eb="1">
      <t>ヒ</t>
    </rPh>
    <rPh sb="1" eb="4">
      <t>ロウドウリョク</t>
    </rPh>
    <phoneticPr fontId="1"/>
  </si>
  <si>
    <t>完全失業</t>
    <rPh sb="0" eb="2">
      <t>カンゼン</t>
    </rPh>
    <rPh sb="2" eb="4">
      <t>シツギョウ</t>
    </rPh>
    <phoneticPr fontId="1"/>
  </si>
  <si>
    <t>就業者</t>
    <rPh sb="0" eb="3">
      <t>シュウギョウシャ</t>
    </rPh>
    <phoneticPr fontId="1"/>
  </si>
  <si>
    <t>0～14歳</t>
    <rPh sb="4" eb="5">
      <t>サイ</t>
    </rPh>
    <phoneticPr fontId="1"/>
  </si>
  <si>
    <t>非生産年齢</t>
    <rPh sb="0" eb="1">
      <t>ヒ</t>
    </rPh>
    <rPh sb="1" eb="3">
      <t>セイサン</t>
    </rPh>
    <rPh sb="3" eb="5">
      <t>ネンレイ</t>
    </rPh>
    <phoneticPr fontId="1"/>
  </si>
  <si>
    <t>子供</t>
    <rPh sb="0" eb="2">
      <t>コドモ</t>
    </rPh>
    <phoneticPr fontId="1"/>
  </si>
  <si>
    <t>高齢者</t>
    <rPh sb="0" eb="3">
      <t>コウレイシャ</t>
    </rPh>
    <phoneticPr fontId="1"/>
  </si>
  <si>
    <t>※主婦・学生</t>
    <rPh sb="1" eb="3">
      <t>シュフ</t>
    </rPh>
    <rPh sb="4" eb="6">
      <t>ガクセイ</t>
    </rPh>
    <phoneticPr fontId="1"/>
  </si>
  <si>
    <t>※減少開始（少子化：婚姻・出産）</t>
    <rPh sb="1" eb="3">
      <t>ゲンショウ</t>
    </rPh>
    <rPh sb="3" eb="5">
      <t>カイシ</t>
    </rPh>
    <rPh sb="6" eb="9">
      <t>ショウシカ</t>
    </rPh>
    <rPh sb="10" eb="12">
      <t>コンイン</t>
    </rPh>
    <rPh sb="13" eb="15">
      <t>シュッサン</t>
    </rPh>
    <phoneticPr fontId="1"/>
  </si>
  <si>
    <t>※就業人口の約4％</t>
    <rPh sb="1" eb="3">
      <t>シュウギョウ</t>
    </rPh>
    <rPh sb="3" eb="5">
      <t>ジンコウ</t>
    </rPh>
    <rPh sb="6" eb="7">
      <t>ヤク</t>
    </rPh>
    <phoneticPr fontId="1"/>
  </si>
  <si>
    <t>5,600万人</t>
    <rPh sb="5" eb="7">
      <t>マンニン</t>
    </rPh>
    <phoneticPr fontId="1"/>
  </si>
  <si>
    <t>世帯就労数1.2人</t>
    <rPh sb="0" eb="2">
      <t>セタイ</t>
    </rPh>
    <rPh sb="2" eb="4">
      <t>シュウロウ</t>
    </rPh>
    <rPh sb="4" eb="5">
      <t>スウ</t>
    </rPh>
    <rPh sb="8" eb="9">
      <t>ニン</t>
    </rPh>
    <phoneticPr fontId="1"/>
  </si>
  <si>
    <t>・あるのは、階級性が廃絶して、バラバラになった動かない客観条件の破片。</t>
    <rPh sb="6" eb="8">
      <t>カイキュウ</t>
    </rPh>
    <rPh sb="8" eb="9">
      <t>サガ</t>
    </rPh>
    <rPh sb="10" eb="12">
      <t>ハイゼツ</t>
    </rPh>
    <rPh sb="23" eb="24">
      <t>ウゴ</t>
    </rPh>
    <rPh sb="27" eb="29">
      <t>キャッカン</t>
    </rPh>
    <rPh sb="29" eb="31">
      <t>ジョウケン</t>
    </rPh>
    <rPh sb="32" eb="34">
      <t>ハヘン</t>
    </rPh>
    <phoneticPr fontId="1"/>
  </si>
  <si>
    <t>　私は上記①を実現した社会を、すべて「社会主義」ととらえるべきだ、と考えている。ソ連も中国も北朝鮮もポル・ポトも戦時共産性もネップも計画経済も、すべて社会主義。社会主義は、何かの「必然」や「定型」ではなく、「人間が自己選択して社会創造していく歴史的運動の様相」としてある。過去の社会革命は、規定的必然法則が準備されていたが、社会主義では、革命主体が客観的破片となっている部分的法則・必然を材料に、自由に自分たちの社会を創る作業が必要である。</t>
    <rPh sb="1" eb="2">
      <t>ワタシ</t>
    </rPh>
    <rPh sb="3" eb="5">
      <t>ジョウキ</t>
    </rPh>
    <rPh sb="7" eb="9">
      <t>ジツゲン</t>
    </rPh>
    <rPh sb="11" eb="13">
      <t>シャカイ</t>
    </rPh>
    <rPh sb="19" eb="21">
      <t>シャカイ</t>
    </rPh>
    <rPh sb="21" eb="23">
      <t>シュギ</t>
    </rPh>
    <rPh sb="34" eb="35">
      <t>カンガ</t>
    </rPh>
    <rPh sb="41" eb="42">
      <t>レン</t>
    </rPh>
    <rPh sb="43" eb="45">
      <t>チュウゴク</t>
    </rPh>
    <rPh sb="46" eb="49">
      <t>キタチョウセン</t>
    </rPh>
    <rPh sb="56" eb="58">
      <t>センジ</t>
    </rPh>
    <rPh sb="58" eb="60">
      <t>キョウサン</t>
    </rPh>
    <rPh sb="60" eb="61">
      <t>セイ</t>
    </rPh>
    <rPh sb="66" eb="68">
      <t>ケイカク</t>
    </rPh>
    <rPh sb="68" eb="70">
      <t>ケイザイ</t>
    </rPh>
    <rPh sb="75" eb="77">
      <t>シャカイ</t>
    </rPh>
    <rPh sb="77" eb="79">
      <t>シュギ</t>
    </rPh>
    <rPh sb="80" eb="82">
      <t>シャカイ</t>
    </rPh>
    <rPh sb="82" eb="84">
      <t>シュギ</t>
    </rPh>
    <rPh sb="86" eb="87">
      <t>ナニ</t>
    </rPh>
    <rPh sb="90" eb="92">
      <t>ヒツゼン</t>
    </rPh>
    <rPh sb="95" eb="97">
      <t>テイケイ</t>
    </rPh>
    <rPh sb="104" eb="106">
      <t>ニンゲン</t>
    </rPh>
    <rPh sb="107" eb="109">
      <t>ジコ</t>
    </rPh>
    <rPh sb="109" eb="111">
      <t>センタク</t>
    </rPh>
    <rPh sb="113" eb="115">
      <t>シャカイ</t>
    </rPh>
    <rPh sb="115" eb="117">
      <t>ソウゾウ</t>
    </rPh>
    <rPh sb="121" eb="124">
      <t>レキシテキ</t>
    </rPh>
    <rPh sb="124" eb="126">
      <t>ウンドウ</t>
    </rPh>
    <rPh sb="127" eb="129">
      <t>ヨウソウ</t>
    </rPh>
    <rPh sb="136" eb="138">
      <t>カコ</t>
    </rPh>
    <rPh sb="139" eb="141">
      <t>シャカイ</t>
    </rPh>
    <rPh sb="141" eb="143">
      <t>カクメイ</t>
    </rPh>
    <rPh sb="148" eb="150">
      <t>ヒツゼン</t>
    </rPh>
    <rPh sb="150" eb="152">
      <t>ホウソク</t>
    </rPh>
    <rPh sb="153" eb="155">
      <t>ジュンビ</t>
    </rPh>
    <rPh sb="162" eb="164">
      <t>シャカイ</t>
    </rPh>
    <rPh sb="164" eb="166">
      <t>シュギ</t>
    </rPh>
    <rPh sb="169" eb="171">
      <t>カクメイ</t>
    </rPh>
    <rPh sb="171" eb="173">
      <t>シュタイ</t>
    </rPh>
    <rPh sb="174" eb="177">
      <t>キャッカンテキ</t>
    </rPh>
    <rPh sb="177" eb="179">
      <t>ハヘン</t>
    </rPh>
    <rPh sb="185" eb="188">
      <t>ブブンテキ</t>
    </rPh>
    <rPh sb="188" eb="190">
      <t>ホウソク</t>
    </rPh>
    <rPh sb="191" eb="193">
      <t>ヒツゼン</t>
    </rPh>
    <rPh sb="194" eb="196">
      <t>ザイリョウ</t>
    </rPh>
    <rPh sb="198" eb="200">
      <t>ジユウ</t>
    </rPh>
    <rPh sb="201" eb="203">
      <t>ジブン</t>
    </rPh>
    <rPh sb="206" eb="208">
      <t>シャカイ</t>
    </rPh>
    <rPh sb="209" eb="210">
      <t>ツク</t>
    </rPh>
    <rPh sb="211" eb="213">
      <t>サギョウ</t>
    </rPh>
    <rPh sb="214" eb="216">
      <t>ヒツヨウ</t>
    </rPh>
    <phoneticPr fontId="1"/>
  </si>
  <si>
    <t>　「民主的政治決定」が社会を主導しているかどうかである。だから、問いかけは「社会主義かどうか」という定型論・必然論ではなく、「成功する社会主義なのか、失敗する社会主義なのか」の問題でしかない。選択を誤れば社会主義は失敗するということである。「国家資本主義」だの「前期社会主義」だの、定型崇拝からの、科学的規定のできない「幻影」で商売しようとする、「唯物史観を理解しないマルクス経済学者」という宗教家ほど、たちの悪い「社会階層」はない。</t>
    <rPh sb="2" eb="5">
      <t>ミンシュテキ</t>
    </rPh>
    <rPh sb="5" eb="7">
      <t>セイジ</t>
    </rPh>
    <rPh sb="7" eb="9">
      <t>ケッテイ</t>
    </rPh>
    <rPh sb="11" eb="13">
      <t>シャカイ</t>
    </rPh>
    <rPh sb="14" eb="16">
      <t>シュドウ</t>
    </rPh>
    <rPh sb="32" eb="33">
      <t>ト</t>
    </rPh>
    <rPh sb="38" eb="40">
      <t>シャカイ</t>
    </rPh>
    <rPh sb="40" eb="42">
      <t>シュギ</t>
    </rPh>
    <rPh sb="50" eb="52">
      <t>テイケイ</t>
    </rPh>
    <rPh sb="52" eb="53">
      <t>ロン</t>
    </rPh>
    <rPh sb="54" eb="56">
      <t>ヒツゼン</t>
    </rPh>
    <rPh sb="56" eb="57">
      <t>ロン</t>
    </rPh>
    <rPh sb="63" eb="65">
      <t>セイコウ</t>
    </rPh>
    <rPh sb="67" eb="69">
      <t>シャカイ</t>
    </rPh>
    <rPh sb="69" eb="71">
      <t>シュギ</t>
    </rPh>
    <rPh sb="75" eb="77">
      <t>シッパイ</t>
    </rPh>
    <rPh sb="79" eb="81">
      <t>シャカイ</t>
    </rPh>
    <rPh sb="81" eb="83">
      <t>シュギ</t>
    </rPh>
    <rPh sb="88" eb="90">
      <t>モンダイ</t>
    </rPh>
    <rPh sb="96" eb="98">
      <t>センタク</t>
    </rPh>
    <rPh sb="99" eb="100">
      <t>アヤマ</t>
    </rPh>
    <rPh sb="102" eb="104">
      <t>シャカイ</t>
    </rPh>
    <rPh sb="104" eb="106">
      <t>シュギ</t>
    </rPh>
    <rPh sb="107" eb="109">
      <t>シッパイ</t>
    </rPh>
    <rPh sb="121" eb="123">
      <t>コッカ</t>
    </rPh>
    <rPh sb="123" eb="125">
      <t>シホン</t>
    </rPh>
    <rPh sb="125" eb="127">
      <t>シュギ</t>
    </rPh>
    <rPh sb="131" eb="133">
      <t>ゼンキ</t>
    </rPh>
    <rPh sb="133" eb="135">
      <t>シャカイ</t>
    </rPh>
    <rPh sb="135" eb="137">
      <t>シュギ</t>
    </rPh>
    <rPh sb="141" eb="143">
      <t>テイケイ</t>
    </rPh>
    <rPh sb="143" eb="145">
      <t>スウハイ</t>
    </rPh>
    <rPh sb="149" eb="152">
      <t>カガクテキ</t>
    </rPh>
    <rPh sb="152" eb="154">
      <t>キテイ</t>
    </rPh>
    <rPh sb="160" eb="162">
      <t>ゲンエイ</t>
    </rPh>
    <rPh sb="164" eb="166">
      <t>ショウバイ</t>
    </rPh>
    <rPh sb="174" eb="176">
      <t>ユイブツ</t>
    </rPh>
    <rPh sb="176" eb="178">
      <t>シカン</t>
    </rPh>
    <rPh sb="179" eb="181">
      <t>リカイ</t>
    </rPh>
    <rPh sb="188" eb="191">
      <t>ケイザイガク</t>
    </rPh>
    <rPh sb="191" eb="192">
      <t>シャ</t>
    </rPh>
    <rPh sb="196" eb="198">
      <t>シュウキョウ</t>
    </rPh>
    <rPh sb="198" eb="199">
      <t>カ</t>
    </rPh>
    <rPh sb="205" eb="206">
      <t>ワル</t>
    </rPh>
    <phoneticPr fontId="1"/>
  </si>
  <si>
    <t>　簡単な話だが、「20世紀社会主義」への批判は、「人間の社会じゃない」ということであり、「人間の経済じゃない」ことをはるかに超えている。本当に「国民が政治的に選択」したならば、ソ連経済でさえ現在も十分に存在しただろうし、充分立派な社会主義建設だと思う。あの、「滅茶苦茶な経済」と言える「戦時共産制」や「ネップ」の苦境を乗り越えたのに、「余裕の内包的発展経済」で潰れてしまう「不足」とは何か。もはや経済制度は選択肢・手段であり、根源的目的・主動因が「個人の人間の自由な発展」を基礎としていない限り、社会主義は常に体制的危機を抱え続けなければならないということである。</t>
    <rPh sb="1" eb="3">
      <t>カンタン</t>
    </rPh>
    <rPh sb="4" eb="5">
      <t>ハナシ</t>
    </rPh>
    <rPh sb="75" eb="78">
      <t>セイジテキ</t>
    </rPh>
    <rPh sb="110" eb="112">
      <t>ジュウブン</t>
    </rPh>
    <rPh sb="112" eb="114">
      <t>リッパ</t>
    </rPh>
    <rPh sb="115" eb="117">
      <t>シャカイ</t>
    </rPh>
    <rPh sb="117" eb="119">
      <t>シュギ</t>
    </rPh>
    <rPh sb="119" eb="121">
      <t>ケンセツ</t>
    </rPh>
    <rPh sb="123" eb="124">
      <t>オモ</t>
    </rPh>
    <rPh sb="130" eb="134">
      <t>メチャクチャ</t>
    </rPh>
    <rPh sb="135" eb="137">
      <t>ケイザイ</t>
    </rPh>
    <rPh sb="139" eb="140">
      <t>イ</t>
    </rPh>
    <rPh sb="143" eb="145">
      <t>センジ</t>
    </rPh>
    <rPh sb="145" eb="147">
      <t>キョウサン</t>
    </rPh>
    <rPh sb="147" eb="148">
      <t>セイ</t>
    </rPh>
    <rPh sb="156" eb="158">
      <t>クキョウ</t>
    </rPh>
    <rPh sb="159" eb="160">
      <t>ノ</t>
    </rPh>
    <rPh sb="161" eb="162">
      <t>コ</t>
    </rPh>
    <rPh sb="168" eb="170">
      <t>ヨユウ</t>
    </rPh>
    <rPh sb="171" eb="174">
      <t>ナイホウテキ</t>
    </rPh>
    <rPh sb="174" eb="176">
      <t>ハッテン</t>
    </rPh>
    <rPh sb="176" eb="178">
      <t>ケイザイ</t>
    </rPh>
    <rPh sb="180" eb="181">
      <t>ツブ</t>
    </rPh>
    <rPh sb="187" eb="189">
      <t>フソク</t>
    </rPh>
    <rPh sb="192" eb="193">
      <t>ナニ</t>
    </rPh>
    <rPh sb="198" eb="200">
      <t>ケイザイ</t>
    </rPh>
    <rPh sb="200" eb="202">
      <t>セイド</t>
    </rPh>
    <rPh sb="203" eb="206">
      <t>センタクシ</t>
    </rPh>
    <rPh sb="207" eb="209">
      <t>シュダン</t>
    </rPh>
    <rPh sb="213" eb="216">
      <t>コンゲンテキ</t>
    </rPh>
    <rPh sb="216" eb="218">
      <t>モクテキ</t>
    </rPh>
    <rPh sb="219" eb="220">
      <t>シュ</t>
    </rPh>
    <rPh sb="220" eb="222">
      <t>ドウイン</t>
    </rPh>
    <rPh sb="224" eb="226">
      <t>コジン</t>
    </rPh>
    <rPh sb="227" eb="229">
      <t>ニンゲン</t>
    </rPh>
    <rPh sb="230" eb="232">
      <t>ジユウ</t>
    </rPh>
    <rPh sb="233" eb="235">
      <t>ハッテン</t>
    </rPh>
    <rPh sb="237" eb="239">
      <t>キソ</t>
    </rPh>
    <rPh sb="245" eb="246">
      <t>カギ</t>
    </rPh>
    <rPh sb="248" eb="250">
      <t>シャカイ</t>
    </rPh>
    <rPh sb="250" eb="252">
      <t>シュギ</t>
    </rPh>
    <rPh sb="253" eb="254">
      <t>ツネ</t>
    </rPh>
    <rPh sb="255" eb="258">
      <t>タイセイテキ</t>
    </rPh>
    <rPh sb="258" eb="260">
      <t>キキ</t>
    </rPh>
    <rPh sb="261" eb="262">
      <t>カカ</t>
    </rPh>
    <rPh sb="263" eb="264">
      <t>ツヅ</t>
    </rPh>
    <phoneticPr fontId="1"/>
  </si>
  <si>
    <t>②「市場」だけならともかく、彼は「商品」の必要性を言っているのだから、「価値」も存在させると言っている。「限定・統制された価値」を想定しているなら、それは調整機能を十分に果たせない。価値・市場の十分な社会統制機能は、全面的な商品生産社会でしかありえないことさえ、知らない。彼の目的は「資本主義革命」。</t>
    <rPh sb="2" eb="4">
      <t>シジョウ</t>
    </rPh>
    <rPh sb="14" eb="15">
      <t>カレ</t>
    </rPh>
    <rPh sb="21" eb="24">
      <t>ヒツヨウセイ</t>
    </rPh>
    <rPh sb="25" eb="26">
      <t>イ</t>
    </rPh>
    <rPh sb="36" eb="38">
      <t>カチ</t>
    </rPh>
    <rPh sb="40" eb="42">
      <t>ソンザイ</t>
    </rPh>
    <rPh sb="46" eb="47">
      <t>イ</t>
    </rPh>
    <rPh sb="53" eb="55">
      <t>ゲンテイ</t>
    </rPh>
    <rPh sb="56" eb="58">
      <t>トウセイ</t>
    </rPh>
    <rPh sb="61" eb="63">
      <t>カチ</t>
    </rPh>
    <rPh sb="65" eb="67">
      <t>ソウテイ</t>
    </rPh>
    <rPh sb="77" eb="79">
      <t>チョウセイ</t>
    </rPh>
    <rPh sb="79" eb="81">
      <t>キノウ</t>
    </rPh>
    <rPh sb="82" eb="84">
      <t>ジュウブン</t>
    </rPh>
    <rPh sb="85" eb="86">
      <t>ハ</t>
    </rPh>
    <rPh sb="91" eb="93">
      <t>カチ</t>
    </rPh>
    <rPh sb="94" eb="96">
      <t>シジョウ</t>
    </rPh>
    <rPh sb="97" eb="99">
      <t>ジュウブン</t>
    </rPh>
    <rPh sb="104" eb="106">
      <t>キノウ</t>
    </rPh>
    <rPh sb="136" eb="137">
      <t>カレ</t>
    </rPh>
    <rPh sb="138" eb="140">
      <t>モクテキ</t>
    </rPh>
    <phoneticPr fontId="1"/>
  </si>
  <si>
    <t>①国内流通の「ルーブル」が「貨幣」と考えているなら、それが間違いであること。単なる分配債権。対外的には貨幣。</t>
    <rPh sb="1" eb="3">
      <t>コクナイ</t>
    </rPh>
    <rPh sb="3" eb="5">
      <t>リュウツウ</t>
    </rPh>
    <rPh sb="14" eb="16">
      <t>カヘイ</t>
    </rPh>
    <rPh sb="18" eb="19">
      <t>カンガ</t>
    </rPh>
    <rPh sb="29" eb="31">
      <t>マチガ</t>
    </rPh>
    <rPh sb="38" eb="39">
      <t>タン</t>
    </rPh>
    <rPh sb="41" eb="43">
      <t>ブンパイ</t>
    </rPh>
    <rPh sb="43" eb="45">
      <t>サイケン</t>
    </rPh>
    <rPh sb="46" eb="49">
      <t>タイガイテキ</t>
    </rPh>
    <rPh sb="51" eb="53">
      <t>カヘイ</t>
    </rPh>
    <phoneticPr fontId="1"/>
  </si>
  <si>
    <t>③そもそもこの文脈での「彼らの見解」が、「商品・貨幣が存在しても機能しなかった」ことを、自ら証明している。</t>
    <rPh sb="7" eb="9">
      <t>ブンミャク</t>
    </rPh>
    <rPh sb="15" eb="17">
      <t>ケンカイ</t>
    </rPh>
    <rPh sb="21" eb="23">
      <t>ショウヒン</t>
    </rPh>
    <rPh sb="24" eb="26">
      <t>カヘイ</t>
    </rPh>
    <rPh sb="27" eb="29">
      <t>ソンザイ</t>
    </rPh>
    <rPh sb="32" eb="34">
      <t>キノウ</t>
    </rPh>
    <rPh sb="44" eb="45">
      <t>ミズカ</t>
    </rPh>
    <rPh sb="46" eb="48">
      <t>ショウメイ</t>
    </rPh>
    <phoneticPr fontId="1"/>
  </si>
  <si>
    <t>④根幹は都合の良い「流通様式」ではなく、「欲しい物が生産されない生産様式」問題。</t>
    <rPh sb="1" eb="3">
      <t>コンカン</t>
    </rPh>
    <rPh sb="4" eb="6">
      <t>ツゴウ</t>
    </rPh>
    <rPh sb="7" eb="8">
      <t>ヨ</t>
    </rPh>
    <rPh sb="10" eb="12">
      <t>リュウツウ</t>
    </rPh>
    <rPh sb="12" eb="14">
      <t>ヨウシキ</t>
    </rPh>
    <rPh sb="21" eb="22">
      <t>ホ</t>
    </rPh>
    <rPh sb="24" eb="25">
      <t>モノ</t>
    </rPh>
    <rPh sb="26" eb="28">
      <t>セイサン</t>
    </rPh>
    <rPh sb="32" eb="34">
      <t>セイサン</t>
    </rPh>
    <rPh sb="34" eb="36">
      <t>ヨウシキ</t>
    </rPh>
    <rPh sb="37" eb="39">
      <t>モンダイ</t>
    </rPh>
    <phoneticPr fontId="1"/>
  </si>
  <si>
    <t>※社会主義の最大級の課題、「労働時間の大幅短縮・廃絶」：なぜあり余っていた「自由な時間」を使って、国民をもっと「テクノクラート」化しなかったのか残念。「テクノクラート」を一部社会層が独占したことは最大級の失敗原因の一つ。</t>
    <rPh sb="1" eb="3">
      <t>シャカイ</t>
    </rPh>
    <rPh sb="3" eb="5">
      <t>シュギ</t>
    </rPh>
    <rPh sb="6" eb="8">
      <t>サイダイ</t>
    </rPh>
    <rPh sb="8" eb="9">
      <t>キュウ</t>
    </rPh>
    <rPh sb="10" eb="12">
      <t>カダイ</t>
    </rPh>
    <rPh sb="14" eb="16">
      <t>ロウドウ</t>
    </rPh>
    <rPh sb="16" eb="18">
      <t>ジカン</t>
    </rPh>
    <rPh sb="19" eb="21">
      <t>オオハバ</t>
    </rPh>
    <rPh sb="21" eb="23">
      <t>タンシュク</t>
    </rPh>
    <rPh sb="24" eb="26">
      <t>ハイゼツ</t>
    </rPh>
    <rPh sb="32" eb="33">
      <t>アマ</t>
    </rPh>
    <rPh sb="38" eb="40">
      <t>ジユウ</t>
    </rPh>
    <rPh sb="41" eb="43">
      <t>ジカン</t>
    </rPh>
    <rPh sb="45" eb="46">
      <t>ツカ</t>
    </rPh>
    <rPh sb="49" eb="51">
      <t>コクミン</t>
    </rPh>
    <rPh sb="64" eb="65">
      <t>カ</t>
    </rPh>
    <rPh sb="72" eb="74">
      <t>ザンネン</t>
    </rPh>
    <rPh sb="85" eb="87">
      <t>イチブ</t>
    </rPh>
    <rPh sb="87" eb="89">
      <t>シャカイ</t>
    </rPh>
    <rPh sb="89" eb="90">
      <t>ソウ</t>
    </rPh>
    <rPh sb="91" eb="93">
      <t>ドクセン</t>
    </rPh>
    <rPh sb="102" eb="104">
      <t>シッパイ</t>
    </rPh>
    <rPh sb="104" eb="106">
      <t>ゲンイン</t>
    </rPh>
    <rPh sb="107" eb="108">
      <t>ヒト</t>
    </rPh>
    <phoneticPr fontId="1"/>
  </si>
  <si>
    <t>・人類は「経済問題（自然の支配）」を止揚した。「人間主権」だから、「本当の政治社会の開始」である。</t>
    <rPh sb="1" eb="3">
      <t>ジンルイ</t>
    </rPh>
    <rPh sb="5" eb="7">
      <t>ケイザイ</t>
    </rPh>
    <rPh sb="7" eb="9">
      <t>モンダイ</t>
    </rPh>
    <rPh sb="10" eb="12">
      <t>シゼン</t>
    </rPh>
    <rPh sb="13" eb="15">
      <t>シハイ</t>
    </rPh>
    <rPh sb="18" eb="20">
      <t>シヨウ</t>
    </rPh>
    <rPh sb="24" eb="26">
      <t>ニンゲン</t>
    </rPh>
    <rPh sb="26" eb="28">
      <t>シュケン</t>
    </rPh>
    <rPh sb="34" eb="36">
      <t>ホントウ</t>
    </rPh>
    <rPh sb="37" eb="39">
      <t>セイジ</t>
    </rPh>
    <rPh sb="39" eb="41">
      <t>シャカイ</t>
    </rPh>
    <rPh sb="42" eb="44">
      <t>カイシ</t>
    </rPh>
    <phoneticPr fontId="1"/>
  </si>
  <si>
    <t>・「政治権力をめぐる階層間抗争」が歴史の主動因となる。その自由をいかに確保するか。</t>
    <rPh sb="2" eb="4">
      <t>セイジ</t>
    </rPh>
    <rPh sb="4" eb="6">
      <t>ケンリョク</t>
    </rPh>
    <rPh sb="10" eb="12">
      <t>カイソウ</t>
    </rPh>
    <rPh sb="12" eb="13">
      <t>カン</t>
    </rPh>
    <rPh sb="13" eb="15">
      <t>コウソウ</t>
    </rPh>
    <rPh sb="17" eb="19">
      <t>レキシ</t>
    </rPh>
    <rPh sb="20" eb="21">
      <t>シュ</t>
    </rPh>
    <rPh sb="21" eb="23">
      <t>ドウイン</t>
    </rPh>
    <rPh sb="29" eb="31">
      <t>ジユウ</t>
    </rPh>
    <rPh sb="35" eb="37">
      <t>カクホ</t>
    </rPh>
    <phoneticPr fontId="1"/>
  </si>
  <si>
    <t>-</t>
  </si>
  <si>
    <t>世帯530万÷世帯人員2.5人：分配は半分</t>
    <rPh sb="0" eb="2">
      <t>セタイ</t>
    </rPh>
    <rPh sb="5" eb="6">
      <t>マン</t>
    </rPh>
    <rPh sb="7" eb="9">
      <t>セタイ</t>
    </rPh>
    <rPh sb="9" eb="11">
      <t>ジンイン</t>
    </rPh>
    <rPh sb="14" eb="15">
      <t>ニン</t>
    </rPh>
    <rPh sb="16" eb="18">
      <t>ブンパイ</t>
    </rPh>
    <rPh sb="19" eb="21">
      <t>ハンブン</t>
    </rPh>
    <phoneticPr fontId="1"/>
  </si>
  <si>
    <t>＜日本の世帯所得＞</t>
    <rPh sb="1" eb="3">
      <t>ニホン</t>
    </rPh>
    <rPh sb="4" eb="6">
      <t>セタイ</t>
    </rPh>
    <rPh sb="6" eb="8">
      <t>ショトク</t>
    </rPh>
    <phoneticPr fontId="1"/>
  </si>
  <si>
    <t>・概要</t>
    <rPh sb="1" eb="3">
      <t>ガイヨウ</t>
    </rPh>
    <phoneticPr fontId="1"/>
  </si>
  <si>
    <r>
      <t>「基礎財政」はＧＤＰ15％水準：社会保障32兆円、地方交付15、公共事業6、文教・科学5、防衛5　　　　　　　　　</t>
    </r>
    <r>
      <rPr>
        <sz val="8"/>
        <color theme="1"/>
        <rFont val="ＭＳ Ｐゴシック"/>
        <family val="3"/>
        <charset val="128"/>
        <scheme val="minor"/>
      </rPr>
      <t>★社会保障は別財源（医療・年金）含め120兆円・GDP24％</t>
    </r>
    <rPh sb="1" eb="3">
      <t>キソ</t>
    </rPh>
    <rPh sb="3" eb="5">
      <t>ザイセイ</t>
    </rPh>
    <rPh sb="13" eb="15">
      <t>スイジュン</t>
    </rPh>
    <rPh sb="58" eb="60">
      <t>シャカイ</t>
    </rPh>
    <rPh sb="60" eb="62">
      <t>ホショウ</t>
    </rPh>
    <rPh sb="63" eb="64">
      <t>ベツ</t>
    </rPh>
    <rPh sb="64" eb="66">
      <t>ザイゲン</t>
    </rPh>
    <rPh sb="67" eb="69">
      <t>イリョウ</t>
    </rPh>
    <rPh sb="70" eb="72">
      <t>ネンキン</t>
    </rPh>
    <rPh sb="73" eb="74">
      <t>フク</t>
    </rPh>
    <rPh sb="78" eb="79">
      <t>チョウ</t>
    </rPh>
    <rPh sb="79" eb="80">
      <t>エン</t>
    </rPh>
    <phoneticPr fontId="1"/>
  </si>
  <si>
    <t>（厚生労働省国民生活基礎調査結果　平成２６年６月５日現在）</t>
    <rPh sb="1" eb="3">
      <t>コウセイ</t>
    </rPh>
    <rPh sb="3" eb="6">
      <t>ロウドウショウ</t>
    </rPh>
    <rPh sb="6" eb="8">
      <t>コクミン</t>
    </rPh>
    <rPh sb="8" eb="10">
      <t>セイカツ</t>
    </rPh>
    <rPh sb="10" eb="12">
      <t>キソ</t>
    </rPh>
    <rPh sb="12" eb="14">
      <t>チョウサ</t>
    </rPh>
    <rPh sb="14" eb="16">
      <t>ケッカ</t>
    </rPh>
    <phoneticPr fontId="1"/>
  </si>
  <si>
    <t>1人当り　　　　　　　生産性</t>
    <rPh sb="1" eb="2">
      <t>ニン</t>
    </rPh>
    <rPh sb="2" eb="3">
      <t>アタ</t>
    </rPh>
    <rPh sb="11" eb="14">
      <t>セイサンセイ</t>
    </rPh>
    <phoneticPr fontId="1"/>
  </si>
  <si>
    <t>＜日本の国民所得分配＞</t>
    <rPh sb="1" eb="3">
      <t>ニホン</t>
    </rPh>
    <rPh sb="4" eb="6">
      <t>コクミン</t>
    </rPh>
    <rPh sb="6" eb="8">
      <t>ショトク</t>
    </rPh>
    <rPh sb="8" eb="10">
      <t>ブンパイ</t>
    </rPh>
    <phoneticPr fontId="1"/>
  </si>
  <si>
    <t>雇用者報酬</t>
    <rPh sb="0" eb="3">
      <t>コヨウシャ</t>
    </rPh>
    <rPh sb="3" eb="5">
      <t>ホウシュウ</t>
    </rPh>
    <phoneticPr fontId="1"/>
  </si>
  <si>
    <t>総額</t>
    <rPh sb="0" eb="2">
      <t>ソウガク</t>
    </rPh>
    <phoneticPr fontId="1"/>
  </si>
  <si>
    <t>財産所得</t>
    <rPh sb="0" eb="2">
      <t>ザイサン</t>
    </rPh>
    <rPh sb="2" eb="4">
      <t>ショトク</t>
    </rPh>
    <phoneticPr fontId="1"/>
  </si>
  <si>
    <t>企業所得</t>
    <rPh sb="0" eb="2">
      <t>キギョウ</t>
    </rPh>
    <rPh sb="2" eb="4">
      <t>ショトク</t>
    </rPh>
    <phoneticPr fontId="1"/>
  </si>
  <si>
    <t>国民所得</t>
    <rPh sb="0" eb="2">
      <t>コクミン</t>
    </rPh>
    <rPh sb="2" eb="4">
      <t>ショトク</t>
    </rPh>
    <phoneticPr fontId="1"/>
  </si>
  <si>
    <t>平成18年</t>
    <rPh sb="0" eb="2">
      <t>ヘイセイ</t>
    </rPh>
    <rPh sb="4" eb="5">
      <t>ネン</t>
    </rPh>
    <phoneticPr fontId="1"/>
  </si>
  <si>
    <t>平成25年</t>
    <rPh sb="0" eb="2">
      <t>ヘイセイ</t>
    </rPh>
    <rPh sb="4" eb="5">
      <t>ネン</t>
    </rPh>
    <phoneticPr fontId="1"/>
  </si>
  <si>
    <t>生産・輸入品への課税・補助金</t>
    <rPh sb="0" eb="2">
      <t>セイサン</t>
    </rPh>
    <rPh sb="3" eb="5">
      <t>ユニュウ</t>
    </rPh>
    <rPh sb="5" eb="6">
      <t>ヒン</t>
    </rPh>
    <rPh sb="8" eb="9">
      <t>カ</t>
    </rPh>
    <rPh sb="9" eb="10">
      <t>ゼイ</t>
    </rPh>
    <rPh sb="11" eb="14">
      <t>ホジョキン</t>
    </rPh>
    <phoneticPr fontId="1"/>
  </si>
  <si>
    <t>※分配所得受け払い後</t>
    <rPh sb="1" eb="3">
      <t>ブンパイ</t>
    </rPh>
    <rPh sb="3" eb="5">
      <t>ショトク</t>
    </rPh>
    <rPh sb="5" eb="6">
      <t>ウ</t>
    </rPh>
    <rPh sb="7" eb="8">
      <t>バラ</t>
    </rPh>
    <rPh sb="9" eb="10">
      <t>ゴ</t>
    </rPh>
    <phoneticPr fontId="1"/>
  </si>
  <si>
    <t>単位：兆円</t>
    <rPh sb="0" eb="2">
      <t>タンイ</t>
    </rPh>
    <rPh sb="3" eb="5">
      <t>チョウエン</t>
    </rPh>
    <phoneticPr fontId="1"/>
  </si>
  <si>
    <t>1人当・450万円（被雇用者5,600万人）</t>
    <rPh sb="1" eb="2">
      <t>ニン</t>
    </rPh>
    <rPh sb="2" eb="3">
      <t>アタ</t>
    </rPh>
    <rPh sb="7" eb="9">
      <t>マンエン</t>
    </rPh>
    <rPh sb="10" eb="14">
      <t>ヒコヨウシャ</t>
    </rPh>
    <rPh sb="19" eb="21">
      <t>マンニン</t>
    </rPh>
    <phoneticPr fontId="1"/>
  </si>
  <si>
    <t>1人当・　70万円・社保会社負担等</t>
    <rPh sb="1" eb="2">
      <t>ニン</t>
    </rPh>
    <rPh sb="2" eb="3">
      <t>アタ</t>
    </rPh>
    <rPh sb="7" eb="9">
      <t>マンエン</t>
    </rPh>
    <rPh sb="10" eb="12">
      <t>シャホ</t>
    </rPh>
    <rPh sb="12" eb="14">
      <t>カイシャ</t>
    </rPh>
    <rPh sb="14" eb="16">
      <t>フタン</t>
    </rPh>
    <rPh sb="16" eb="17">
      <t>トウ</t>
    </rPh>
    <phoneticPr fontId="1"/>
  </si>
  <si>
    <t>・賃金</t>
    <rPh sb="1" eb="3">
      <t>チンギン</t>
    </rPh>
    <phoneticPr fontId="1"/>
  </si>
  <si>
    <t>・雇主社会負担</t>
    <rPh sb="1" eb="2">
      <t>コ</t>
    </rPh>
    <rPh sb="2" eb="3">
      <t>シュ</t>
    </rPh>
    <rPh sb="3" eb="5">
      <t>シャカイ</t>
    </rPh>
    <rPh sb="5" eb="7">
      <t>フタン</t>
    </rPh>
    <phoneticPr fontId="1"/>
  </si>
  <si>
    <t>・一般政府</t>
    <rPh sb="1" eb="3">
      <t>イッパン</t>
    </rPh>
    <rPh sb="3" eb="5">
      <t>セイフ</t>
    </rPh>
    <phoneticPr fontId="1"/>
  </si>
  <si>
    <t>・家計</t>
    <rPh sb="1" eb="3">
      <t>カケイ</t>
    </rPh>
    <phoneticPr fontId="1"/>
  </si>
  <si>
    <t>・民間法人</t>
    <rPh sb="1" eb="3">
      <t>ミンカン</t>
    </rPh>
    <rPh sb="3" eb="5">
      <t>ホウジン</t>
    </rPh>
    <phoneticPr fontId="1"/>
  </si>
  <si>
    <t>・個人企業</t>
    <rPh sb="1" eb="3">
      <t>コジン</t>
    </rPh>
    <rPh sb="3" eb="5">
      <t>キギョウ</t>
    </rPh>
    <phoneticPr fontId="1"/>
  </si>
  <si>
    <t>・公的企業</t>
    <rPh sb="1" eb="3">
      <t>コウテキ</t>
    </rPh>
    <rPh sb="3" eb="5">
      <t>キギョウ</t>
    </rPh>
    <phoneticPr fontId="1"/>
  </si>
  <si>
    <t>GDPの20％・100兆円は「減価償却」分</t>
    <rPh sb="11" eb="13">
      <t>チョウエン</t>
    </rPh>
    <rPh sb="15" eb="17">
      <t>ゲンカ</t>
    </rPh>
    <rPh sb="17" eb="19">
      <t>ショウキャク</t>
    </rPh>
    <rPh sb="20" eb="21">
      <t>ブン</t>
    </rPh>
    <phoneticPr fontId="1"/>
  </si>
  <si>
    <t>1人当・380万円（税・社保負担含む）</t>
    <rPh sb="1" eb="2">
      <t>ニン</t>
    </rPh>
    <rPh sb="2" eb="3">
      <t>アタ</t>
    </rPh>
    <rPh sb="7" eb="9">
      <t>マンエン</t>
    </rPh>
    <rPh sb="10" eb="11">
      <t>ゼイ</t>
    </rPh>
    <rPh sb="12" eb="14">
      <t>シャホ</t>
    </rPh>
    <rPh sb="14" eb="16">
      <t>フタン</t>
    </rPh>
    <rPh sb="16" eb="17">
      <t>フク</t>
    </rPh>
    <phoneticPr fontId="1"/>
  </si>
  <si>
    <t>雇用者報酬252兆円（2014年）</t>
    <rPh sb="0" eb="3">
      <t>コヨウシャ</t>
    </rPh>
    <rPh sb="3" eb="5">
      <t>ホウシュウ</t>
    </rPh>
    <rPh sb="8" eb="9">
      <t>チョウ</t>
    </rPh>
    <rPh sb="9" eb="10">
      <t>エン</t>
    </rPh>
    <rPh sb="15" eb="16">
      <t>ネン</t>
    </rPh>
    <phoneticPr fontId="1"/>
  </si>
  <si>
    <t>就労者</t>
    <rPh sb="0" eb="2">
      <t>シュウロウ</t>
    </rPh>
    <rPh sb="2" eb="3">
      <t>シャ</t>
    </rPh>
    <phoneticPr fontId="1"/>
  </si>
  <si>
    <t>　・被雇用者</t>
    <rPh sb="2" eb="6">
      <t>ヒコヨウシャ</t>
    </rPh>
    <phoneticPr fontId="1"/>
  </si>
  <si>
    <t>　・内、雇主</t>
    <rPh sb="2" eb="3">
      <t>ウチ</t>
    </rPh>
    <rPh sb="4" eb="5">
      <t>コ</t>
    </rPh>
    <rPh sb="5" eb="6">
      <t>シュ</t>
    </rPh>
    <phoneticPr fontId="1"/>
  </si>
  <si>
    <t>700万人</t>
    <rPh sb="3" eb="5">
      <t>マンニン</t>
    </rPh>
    <phoneticPr fontId="1"/>
  </si>
  <si>
    <t>　・内、失業者</t>
    <rPh sb="2" eb="3">
      <t>ウチ</t>
    </rPh>
    <rPh sb="4" eb="6">
      <t>シツギョウ</t>
    </rPh>
    <rPh sb="6" eb="7">
      <t>シャ</t>
    </rPh>
    <phoneticPr fontId="1"/>
  </si>
  <si>
    <t>250万人</t>
    <rPh sb="3" eb="5">
      <t>マンニン</t>
    </rPh>
    <phoneticPr fontId="1"/>
  </si>
  <si>
    <t>　・就業被雇用者</t>
    <rPh sb="2" eb="4">
      <t>シュウギョウ</t>
    </rPh>
    <rPh sb="4" eb="8">
      <t>ヒコヨウシャ</t>
    </rPh>
    <phoneticPr fontId="1"/>
  </si>
  <si>
    <t>5,400万人</t>
    <rPh sb="5" eb="7">
      <t>マンニン</t>
    </rPh>
    <phoneticPr fontId="1"/>
  </si>
  <si>
    <t>「完全失業者」</t>
    <rPh sb="1" eb="3">
      <t>カンゼン</t>
    </rPh>
    <rPh sb="3" eb="5">
      <t>シツギョウ</t>
    </rPh>
    <rPh sb="5" eb="6">
      <t>シャ</t>
    </rPh>
    <phoneticPr fontId="1"/>
  </si>
  <si>
    <t>250万人</t>
    <rPh sb="3" eb="5">
      <t>マンニン</t>
    </rPh>
    <phoneticPr fontId="1"/>
  </si>
  <si>
    <t>5,400万人</t>
    <rPh sb="5" eb="7">
      <t>マンニン</t>
    </rPh>
    <phoneticPr fontId="1"/>
  </si>
  <si>
    <t>「雇われ役員」含む</t>
    <rPh sb="1" eb="2">
      <t>ヤト</t>
    </rPh>
    <rPh sb="4" eb="6">
      <t>ヤクイン</t>
    </rPh>
    <rPh sb="7" eb="8">
      <t>フク</t>
    </rPh>
    <phoneticPr fontId="1"/>
  </si>
  <si>
    <t>総就労者数</t>
    <rPh sb="0" eb="1">
      <t>ソウ</t>
    </rPh>
    <rPh sb="1" eb="4">
      <t>シュウロウシャ</t>
    </rPh>
    <rPh sb="4" eb="5">
      <t>スウ</t>
    </rPh>
    <phoneticPr fontId="1"/>
  </si>
  <si>
    <t>130万人</t>
    <rPh sb="3" eb="4">
      <t>マン</t>
    </rPh>
    <rPh sb="4" eb="5">
      <t>ニン</t>
    </rPh>
    <phoneticPr fontId="1"/>
  </si>
  <si>
    <t>570万人</t>
    <rPh sb="3" eb="5">
      <t>マンニン</t>
    </rPh>
    <phoneticPr fontId="1"/>
  </si>
  <si>
    <t>個人自営業主410万、家族従業員160万</t>
    <rPh sb="0" eb="2">
      <t>コジン</t>
    </rPh>
    <rPh sb="2" eb="5">
      <t>ジエイギョウ</t>
    </rPh>
    <rPh sb="5" eb="6">
      <t>シュ</t>
    </rPh>
    <rPh sb="9" eb="10">
      <t>マン</t>
    </rPh>
    <rPh sb="11" eb="13">
      <t>カゾク</t>
    </rPh>
    <rPh sb="13" eb="16">
      <t>ジュウギョウイン</t>
    </rPh>
    <rPh sb="19" eb="20">
      <t>マン</t>
    </rPh>
    <phoneticPr fontId="1"/>
  </si>
  <si>
    <t>ほぼ中小資本家：人口の1％・就労の2％</t>
    <rPh sb="2" eb="4">
      <t>チュウショウ</t>
    </rPh>
    <rPh sb="4" eb="6">
      <t>シホン</t>
    </rPh>
    <rPh sb="6" eb="7">
      <t>カ</t>
    </rPh>
    <rPh sb="8" eb="10">
      <t>ジンコウ</t>
    </rPh>
    <rPh sb="14" eb="16">
      <t>シュウロウ</t>
    </rPh>
    <phoneticPr fontId="1"/>
  </si>
  <si>
    <t>2015年705万　：人口の6％・就労の11％だが</t>
    <rPh sb="4" eb="5">
      <t>ネン</t>
    </rPh>
    <rPh sb="8" eb="9">
      <t>マン</t>
    </rPh>
    <rPh sb="11" eb="13">
      <t>ジンコウ</t>
    </rPh>
    <rPh sb="17" eb="19">
      <t>シュウロウ</t>
    </rPh>
    <phoneticPr fontId="1"/>
  </si>
  <si>
    <t>　①非雇用（「経営者」？）</t>
    <rPh sb="7" eb="10">
      <t>ケイエイシャ</t>
    </rPh>
    <phoneticPr fontId="1"/>
  </si>
  <si>
    <t>　②被雇用者</t>
    <rPh sb="2" eb="6">
      <t>ヒコヨウシャ</t>
    </rPh>
    <phoneticPr fontId="1"/>
  </si>
  <si>
    <t>2015年6,376万　：男3,622万＋女2,754万</t>
    <rPh sb="4" eb="5">
      <t>ネン</t>
    </rPh>
    <rPh sb="10" eb="11">
      <t>マン</t>
    </rPh>
    <rPh sb="13" eb="14">
      <t>オトコ</t>
    </rPh>
    <rPh sb="19" eb="20">
      <t>マン</t>
    </rPh>
    <rPh sb="21" eb="22">
      <t>オンナ</t>
    </rPh>
    <rPh sb="27" eb="28">
      <t>マン</t>
    </rPh>
    <phoneticPr fontId="1"/>
  </si>
  <si>
    <t>2015年5,640万　：男3,166万＋女2,474万</t>
    <rPh sb="4" eb="5">
      <t>ネン</t>
    </rPh>
    <rPh sb="10" eb="11">
      <t>マン</t>
    </rPh>
    <rPh sb="13" eb="14">
      <t>オトコ</t>
    </rPh>
    <rPh sb="19" eb="20">
      <t>マン</t>
    </rPh>
    <rPh sb="21" eb="22">
      <t>オンナ</t>
    </rPh>
    <rPh sb="27" eb="28">
      <t>マン</t>
    </rPh>
    <phoneticPr fontId="1"/>
  </si>
  <si>
    <t>※雇用ある営業主</t>
    <rPh sb="1" eb="3">
      <t>コヨウ</t>
    </rPh>
    <rPh sb="5" eb="7">
      <t>エイギョウ</t>
    </rPh>
    <rPh sb="7" eb="8">
      <t>シュ</t>
    </rPh>
    <phoneticPr fontId="1"/>
  </si>
  <si>
    <t>※個人・家族経営</t>
    <rPh sb="1" eb="3">
      <t>コジン</t>
    </rPh>
    <rPh sb="4" eb="6">
      <t>カゾク</t>
    </rPh>
    <rPh sb="6" eb="8">
      <t>ケイエイ</t>
    </rPh>
    <phoneticPr fontId="1"/>
  </si>
  <si>
    <t>※中間層</t>
    <rPh sb="1" eb="3">
      <t>チュウカン</t>
    </rPh>
    <rPh sb="3" eb="4">
      <t>ソウ</t>
    </rPh>
    <phoneticPr fontId="1"/>
  </si>
  <si>
    <t>※労働者</t>
    <rPh sb="1" eb="4">
      <t>ロウドウシャ</t>
    </rPh>
    <phoneticPr fontId="1"/>
  </si>
  <si>
    <t>　　・内、不価値生産</t>
    <rPh sb="5" eb="6">
      <t>フ</t>
    </rPh>
    <phoneticPr fontId="1"/>
  </si>
  <si>
    <t>1・2次就労：「全就労の28％」×80％(中間層排除)</t>
    <rPh sb="3" eb="4">
      <t>ジ</t>
    </rPh>
    <rPh sb="4" eb="6">
      <t>シュウロウ</t>
    </rPh>
    <rPh sb="8" eb="9">
      <t>ゼン</t>
    </rPh>
    <rPh sb="9" eb="11">
      <t>シュウロウ</t>
    </rPh>
    <rPh sb="21" eb="23">
      <t>チュウカン</t>
    </rPh>
    <rPh sb="23" eb="24">
      <t>ソウ</t>
    </rPh>
    <rPh sb="24" eb="26">
      <t>ハイジョ</t>
    </rPh>
    <phoneticPr fontId="1"/>
  </si>
  <si>
    <t>※1,400万・人口の約1割で全価値生産</t>
    <rPh sb="6" eb="7">
      <t>マン</t>
    </rPh>
    <rPh sb="8" eb="10">
      <t>ジンコウ</t>
    </rPh>
    <rPh sb="11" eb="12">
      <t>ヤク</t>
    </rPh>
    <rPh sb="13" eb="14">
      <t>ワリ</t>
    </rPh>
    <rPh sb="15" eb="16">
      <t>ゼン</t>
    </rPh>
    <rPh sb="16" eb="18">
      <t>カチ</t>
    </rPh>
    <rPh sb="18" eb="20">
      <t>セイサン</t>
    </rPh>
    <phoneticPr fontId="1"/>
  </si>
  <si>
    <t>※参考：完全失業者</t>
    <rPh sb="1" eb="3">
      <t>サンコウ</t>
    </rPh>
    <rPh sb="4" eb="6">
      <t>カンゼン</t>
    </rPh>
    <rPh sb="6" eb="9">
      <t>シツギョウシャ</t>
    </rPh>
    <phoneticPr fontId="1"/>
  </si>
  <si>
    <t>　　・(推定)価値生産</t>
    <rPh sb="4" eb="6">
      <t>スイテイ</t>
    </rPh>
    <rPh sb="7" eb="9">
      <t>カチ</t>
    </rPh>
    <rPh sb="9" eb="11">
      <t>セイサン</t>
    </rPh>
    <phoneticPr fontId="1"/>
  </si>
  <si>
    <t>就労18％：役員管理的職＋専門技術職</t>
    <rPh sb="0" eb="2">
      <t>シュウロウ</t>
    </rPh>
    <rPh sb="6" eb="8">
      <t>ヤクイン</t>
    </rPh>
    <phoneticPr fontId="1"/>
  </si>
  <si>
    <t>就労71％・人口4割：生産・サービス職・事務職</t>
    <rPh sb="0" eb="2">
      <t>シュウロウ</t>
    </rPh>
    <rPh sb="6" eb="8">
      <t>ジンコウ</t>
    </rPh>
    <rPh sb="9" eb="10">
      <t>ワリ</t>
    </rPh>
    <rPh sb="11" eb="13">
      <t>セイサン</t>
    </rPh>
    <rPh sb="18" eb="19">
      <t>ショク</t>
    </rPh>
    <phoneticPr fontId="1"/>
  </si>
  <si>
    <t>1,500万人</t>
    <rPh sb="5" eb="7">
      <t>マンニン</t>
    </rPh>
    <phoneticPr fontId="1"/>
  </si>
  <si>
    <t>4,000万人</t>
    <rPh sb="5" eb="7">
      <t>マンニン</t>
    </rPh>
    <phoneticPr fontId="1"/>
  </si>
  <si>
    <t>※参考：労働組合員数</t>
    <rPh sb="1" eb="3">
      <t>サンコウ</t>
    </rPh>
    <rPh sb="4" eb="6">
      <t>ロウドウ</t>
    </rPh>
    <rPh sb="6" eb="9">
      <t>クミアイイン</t>
    </rPh>
    <rPh sb="9" eb="10">
      <t>スウ</t>
    </rPh>
    <phoneticPr fontId="1"/>
  </si>
  <si>
    <t>988万人</t>
    <rPh sb="3" eb="5">
      <t>マンニン</t>
    </rPh>
    <phoneticPr fontId="1"/>
  </si>
  <si>
    <t>組織率17.6％(988÷6,300)　：人口の7.8％</t>
    <rPh sb="0" eb="2">
      <t>ソシキ</t>
    </rPh>
    <rPh sb="2" eb="3">
      <t>リツ</t>
    </rPh>
    <rPh sb="21" eb="23">
      <t>ジンコウ</t>
    </rPh>
    <phoneticPr fontId="1"/>
  </si>
  <si>
    <t>675万人</t>
    <rPh sb="3" eb="5">
      <t>マンニン</t>
    </rPh>
    <phoneticPr fontId="1"/>
  </si>
  <si>
    <t>※参考：「連合」組合員</t>
    <rPh sb="1" eb="3">
      <t>サンコウ</t>
    </rPh>
    <rPh sb="5" eb="7">
      <t>レンゴウ</t>
    </rPh>
    <rPh sb="8" eb="11">
      <t>クミアイイン</t>
    </rPh>
    <phoneticPr fontId="1"/>
  </si>
  <si>
    <t>統計上は被雇用者に含む。</t>
    <rPh sb="0" eb="3">
      <t>トウケイジョウ</t>
    </rPh>
    <rPh sb="4" eb="8">
      <t>ヒコヨウシャ</t>
    </rPh>
    <rPh sb="9" eb="10">
      <t>フク</t>
    </rPh>
    <phoneticPr fontId="1"/>
  </si>
  <si>
    <t>組織率12.0％：人口の5.3％、金属労協200万</t>
    <rPh sb="0" eb="2">
      <t>ソシキ</t>
    </rPh>
    <rPh sb="2" eb="3">
      <t>リツ</t>
    </rPh>
    <rPh sb="9" eb="11">
      <t>ジンコウ</t>
    </rPh>
    <rPh sb="17" eb="21">
      <t>キンゾクロウキョウ</t>
    </rPh>
    <rPh sb="24" eb="25">
      <t>マン</t>
    </rPh>
    <phoneticPr fontId="1"/>
  </si>
  <si>
    <t>全世帯</t>
    <rPh sb="0" eb="3">
      <t>ゼンセタイ</t>
    </rPh>
    <phoneticPr fontId="1"/>
  </si>
  <si>
    <t>高齢者世帯</t>
    <rPh sb="0" eb="3">
      <t>コウレイシャ</t>
    </rPh>
    <rPh sb="3" eb="5">
      <t>セタイ</t>
    </rPh>
    <phoneticPr fontId="1"/>
  </si>
  <si>
    <t>児童のいる世帯</t>
    <rPh sb="0" eb="2">
      <t>ジドウ</t>
    </rPh>
    <rPh sb="5" eb="7">
      <t>セタイ</t>
    </rPh>
    <phoneticPr fontId="1"/>
  </si>
  <si>
    <t>世帯数</t>
    <rPh sb="0" eb="3">
      <t>セタイスウ</t>
    </rPh>
    <phoneticPr fontId="1"/>
  </si>
  <si>
    <t>平均所得</t>
    <rPh sb="0" eb="2">
      <t>ヘイキン</t>
    </rPh>
    <rPh sb="2" eb="4">
      <t>ショトク</t>
    </rPh>
    <phoneticPr fontId="1"/>
  </si>
  <si>
    <t>(万円)</t>
    <rPh sb="1" eb="3">
      <t>マンエン</t>
    </rPh>
    <phoneticPr fontId="1"/>
  </si>
  <si>
    <t>平成19</t>
    <rPh sb="0" eb="2">
      <t>ヘイセイ</t>
    </rPh>
    <phoneticPr fontId="1"/>
  </si>
  <si>
    <t>平成22</t>
    <rPh sb="0" eb="2">
      <t>ヘイセイ</t>
    </rPh>
    <phoneticPr fontId="1"/>
  </si>
  <si>
    <t>平成25</t>
    <rPh sb="0" eb="2">
      <t>ヘイセイ</t>
    </rPh>
    <phoneticPr fontId="1"/>
  </si>
  <si>
    <t>平成26</t>
    <rPh sb="0" eb="2">
      <t>ヘイセイ</t>
    </rPh>
    <phoneticPr fontId="1"/>
  </si>
  <si>
    <t>世帯区分別</t>
    <rPh sb="0" eb="2">
      <t>セタイ</t>
    </rPh>
    <rPh sb="2" eb="4">
      <t>クブン</t>
    </rPh>
    <rPh sb="4" eb="5">
      <t>ベツ</t>
    </rPh>
    <phoneticPr fontId="1"/>
  </si>
  <si>
    <t>29歳以下</t>
    <rPh sb="2" eb="5">
      <t>サイイカ</t>
    </rPh>
    <phoneticPr fontId="1"/>
  </si>
  <si>
    <t>30～39</t>
    <phoneticPr fontId="1"/>
  </si>
  <si>
    <t>40～49</t>
    <phoneticPr fontId="1"/>
  </si>
  <si>
    <t>50～59</t>
    <phoneticPr fontId="1"/>
  </si>
  <si>
    <t>60～69</t>
    <phoneticPr fontId="1"/>
  </si>
  <si>
    <t>70以上</t>
    <rPh sb="2" eb="4">
      <t>イジョウ</t>
    </rPh>
    <phoneticPr fontId="1"/>
  </si>
  <si>
    <t>平均所得(万円)</t>
    <rPh sb="0" eb="2">
      <t>ヘイキン</t>
    </rPh>
    <rPh sb="2" eb="4">
      <t>ショトク</t>
    </rPh>
    <rPh sb="5" eb="7">
      <t>マンエン</t>
    </rPh>
    <phoneticPr fontId="1"/>
  </si>
  <si>
    <t>1世帯</t>
    <rPh sb="1" eb="3">
      <t>セタイ</t>
    </rPh>
    <phoneticPr fontId="1"/>
  </si>
  <si>
    <t>参考：65以上</t>
    <rPh sb="0" eb="2">
      <t>サンコウ</t>
    </rPh>
    <rPh sb="5" eb="7">
      <t>イジョウ</t>
    </rPh>
    <phoneticPr fontId="1"/>
  </si>
  <si>
    <t>大変苦しい</t>
    <rPh sb="0" eb="2">
      <t>タイヘン</t>
    </rPh>
    <rPh sb="2" eb="3">
      <t>クル</t>
    </rPh>
    <phoneticPr fontId="1"/>
  </si>
  <si>
    <t>やや苦しい</t>
    <rPh sb="2" eb="3">
      <t>クル</t>
    </rPh>
    <phoneticPr fontId="1"/>
  </si>
  <si>
    <t>普通</t>
    <rPh sb="0" eb="2">
      <t>フツウ</t>
    </rPh>
    <phoneticPr fontId="1"/>
  </si>
  <si>
    <t>ややゆとりがある</t>
    <phoneticPr fontId="1"/>
  </si>
  <si>
    <t>大変ゆとりがある</t>
    <rPh sb="0" eb="2">
      <t>タイヘン</t>
    </rPh>
    <phoneticPr fontId="1"/>
  </si>
  <si>
    <t>意識調査：平成27年</t>
    <rPh sb="0" eb="2">
      <t>イシキ</t>
    </rPh>
    <rPh sb="2" eb="4">
      <t>チョウサ</t>
    </rPh>
    <rPh sb="5" eb="7">
      <t>ヘイセイ</t>
    </rPh>
    <rPh sb="9" eb="10">
      <t>ネン</t>
    </rPh>
    <phoneticPr fontId="1"/>
  </si>
  <si>
    <t>年令別：平成27年</t>
    <rPh sb="0" eb="2">
      <t>ネンレイ</t>
    </rPh>
    <rPh sb="2" eb="3">
      <t>ベツ</t>
    </rPh>
    <rPh sb="4" eb="6">
      <t>ヘイセイ</t>
    </rPh>
    <rPh sb="8" eb="9">
      <t>ネン</t>
    </rPh>
    <phoneticPr fontId="1"/>
  </si>
  <si>
    <t>全世帯の推移</t>
    <rPh sb="0" eb="3">
      <t>ゼンセタイ</t>
    </rPh>
    <rPh sb="4" eb="6">
      <t>スイイ</t>
    </rPh>
    <phoneticPr fontId="1"/>
  </si>
  <si>
    <t>年次</t>
    <rPh sb="0" eb="2">
      <t>ネンジ</t>
    </rPh>
    <phoneticPr fontId="1"/>
  </si>
  <si>
    <t>総数</t>
    <rPh sb="0" eb="2">
      <t>ソウスウ</t>
    </rPh>
    <phoneticPr fontId="1"/>
  </si>
  <si>
    <t>単独世帯</t>
    <rPh sb="0" eb="2">
      <t>タンドク</t>
    </rPh>
    <rPh sb="2" eb="4">
      <t>セタイ</t>
    </rPh>
    <phoneticPr fontId="1"/>
  </si>
  <si>
    <t>夫婦のみ</t>
    <rPh sb="0" eb="2">
      <t>フウフ</t>
    </rPh>
    <phoneticPr fontId="1"/>
  </si>
  <si>
    <t>夫婦と未婚の子のみ</t>
    <rPh sb="0" eb="2">
      <t>フウフ</t>
    </rPh>
    <rPh sb="3" eb="5">
      <t>ミコン</t>
    </rPh>
    <rPh sb="6" eb="7">
      <t>コ</t>
    </rPh>
    <phoneticPr fontId="1"/>
  </si>
  <si>
    <t>1人親と未婚の子のみ</t>
    <rPh sb="1" eb="2">
      <t>ニン</t>
    </rPh>
    <rPh sb="2" eb="3">
      <t>オヤ</t>
    </rPh>
    <rPh sb="4" eb="6">
      <t>ミコン</t>
    </rPh>
    <rPh sb="7" eb="8">
      <t>コ</t>
    </rPh>
    <phoneticPr fontId="1"/>
  </si>
  <si>
    <t>三世代世帯</t>
    <rPh sb="0" eb="3">
      <t>サンセダイ</t>
    </rPh>
    <rPh sb="3" eb="5">
      <t>セタイ</t>
    </rPh>
    <phoneticPr fontId="1"/>
  </si>
  <si>
    <t>その他の世帯</t>
    <rPh sb="2" eb="3">
      <t>タ</t>
    </rPh>
    <rPh sb="4" eb="6">
      <t>セタイ</t>
    </rPh>
    <phoneticPr fontId="1"/>
  </si>
  <si>
    <t>世帯構造</t>
    <rPh sb="0" eb="2">
      <t>セタイ</t>
    </rPh>
    <rPh sb="2" eb="4">
      <t>コウゾウ</t>
    </rPh>
    <phoneticPr fontId="1"/>
  </si>
  <si>
    <t>母子家庭</t>
    <rPh sb="0" eb="2">
      <t>ボシ</t>
    </rPh>
    <rPh sb="2" eb="4">
      <t>カテイ</t>
    </rPh>
    <phoneticPr fontId="1"/>
  </si>
  <si>
    <t>父子世帯</t>
    <rPh sb="0" eb="2">
      <t>フシ</t>
    </rPh>
    <rPh sb="2" eb="4">
      <t>セタイ</t>
    </rPh>
    <phoneticPr fontId="1"/>
  </si>
  <si>
    <t>30年増減</t>
    <rPh sb="2" eb="3">
      <t>ネン</t>
    </rPh>
    <rPh sb="3" eb="5">
      <t>ゾウゲン</t>
    </rPh>
    <phoneticPr fontId="1"/>
  </si>
  <si>
    <t>世帯類型</t>
    <rPh sb="0" eb="2">
      <t>セタイ</t>
    </rPh>
    <rPh sb="2" eb="4">
      <t>ルイケイ</t>
    </rPh>
    <phoneticPr fontId="1"/>
  </si>
  <si>
    <t>高齢者（65歳以上）がいる世帯</t>
    <rPh sb="0" eb="3">
      <t>コウレイシャ</t>
    </rPh>
    <rPh sb="6" eb="9">
      <t>サイイジョウ</t>
    </rPh>
    <rPh sb="13" eb="15">
      <t>セタイ</t>
    </rPh>
    <phoneticPr fontId="1"/>
  </si>
  <si>
    <t>高齢者（65歳以上）がいない世帯</t>
    <rPh sb="0" eb="3">
      <t>コウレイシャ</t>
    </rPh>
    <rPh sb="6" eb="9">
      <t>サイイジョウ</t>
    </rPh>
    <rPh sb="14" eb="16">
      <t>セタイ</t>
    </rPh>
    <phoneticPr fontId="1"/>
  </si>
  <si>
    <t>親と未婚の子のみ</t>
    <rPh sb="0" eb="1">
      <t>オヤ</t>
    </rPh>
    <rPh sb="2" eb="4">
      <t>ミコン</t>
    </rPh>
    <rPh sb="5" eb="6">
      <t>コ</t>
    </rPh>
    <phoneticPr fontId="1"/>
  </si>
  <si>
    <t>児童がいる世帯</t>
    <rPh sb="0" eb="2">
      <t>ジドウ</t>
    </rPh>
    <rPh sb="5" eb="7">
      <t>セタイ</t>
    </rPh>
    <phoneticPr fontId="1"/>
  </si>
  <si>
    <t>全世帯に占る割合</t>
    <rPh sb="0" eb="3">
      <t>ゼンセタイ</t>
    </rPh>
    <rPh sb="4" eb="5">
      <t>シ</t>
    </rPh>
    <rPh sb="6" eb="8">
      <t>ワリアイ</t>
    </rPh>
    <phoneticPr fontId="1"/>
  </si>
  <si>
    <t>児童数</t>
    <rPh sb="0" eb="2">
      <t>ジドウ</t>
    </rPh>
    <rPh sb="2" eb="3">
      <t>スウ</t>
    </rPh>
    <phoneticPr fontId="1"/>
  </si>
  <si>
    <t>1人</t>
    <rPh sb="1" eb="2">
      <t>ニン</t>
    </rPh>
    <phoneticPr fontId="1"/>
  </si>
  <si>
    <t>2人</t>
    <rPh sb="1" eb="2">
      <t>ニン</t>
    </rPh>
    <phoneticPr fontId="1"/>
  </si>
  <si>
    <t>3人</t>
    <rPh sb="1" eb="2">
      <t>ニン</t>
    </rPh>
    <phoneticPr fontId="1"/>
  </si>
  <si>
    <t>核家族世帯</t>
    <rPh sb="0" eb="3">
      <t>カクカゾク</t>
    </rPh>
    <rPh sb="3" eb="5">
      <t>セタイ</t>
    </rPh>
    <phoneticPr fontId="1"/>
  </si>
  <si>
    <t>平均児童数</t>
    <rPh sb="0" eb="2">
      <t>ヘイキン</t>
    </rPh>
    <rPh sb="2" eb="4">
      <t>ジドウ</t>
    </rPh>
    <rPh sb="4" eb="5">
      <t>スウ</t>
    </rPh>
    <phoneticPr fontId="1"/>
  </si>
  <si>
    <t>児童がいない世帯</t>
    <rPh sb="0" eb="2">
      <t>ジドウ</t>
    </rPh>
    <rPh sb="6" eb="8">
      <t>セタイ</t>
    </rPh>
    <phoneticPr fontId="1"/>
  </si>
  <si>
    <t>世帯数と所得等</t>
    <rPh sb="0" eb="3">
      <t>セタイスウ</t>
    </rPh>
    <rPh sb="4" eb="7">
      <t>ショトクトウ</t>
    </rPh>
    <phoneticPr fontId="1"/>
  </si>
  <si>
    <t>「平成２７年　国民生活基礎調査」の概況：厚生労働省</t>
    <rPh sb="1" eb="3">
      <t>ヘイセイ</t>
    </rPh>
    <rPh sb="5" eb="6">
      <t>ネン</t>
    </rPh>
    <rPh sb="7" eb="9">
      <t>コクミン</t>
    </rPh>
    <rPh sb="9" eb="11">
      <t>セイカツ</t>
    </rPh>
    <rPh sb="11" eb="13">
      <t>キソ</t>
    </rPh>
    <rPh sb="13" eb="15">
      <t>チョウサ</t>
    </rPh>
    <rPh sb="17" eb="19">
      <t>ガイキョウ</t>
    </rPh>
    <rPh sb="20" eb="22">
      <t>コウセイ</t>
    </rPh>
    <rPh sb="22" eb="25">
      <t>ロウドウショウ</t>
    </rPh>
    <phoneticPr fontId="1"/>
  </si>
  <si>
    <t>計</t>
    <rPh sb="0" eb="1">
      <t>ケイ</t>
    </rPh>
    <phoneticPr fontId="1"/>
  </si>
  <si>
    <t>★</t>
    <phoneticPr fontId="1"/>
  </si>
  <si>
    <t>350兆円</t>
    <rPh sb="3" eb="5">
      <t>チョウエン</t>
    </rPh>
    <phoneticPr fontId="1"/>
  </si>
  <si>
    <t>50兆円</t>
    <rPh sb="2" eb="4">
      <t>チョウエン</t>
    </rPh>
    <phoneticPr fontId="1"/>
  </si>
  <si>
    <t>可処分230兆円＋政府社会保障120兆円</t>
    <rPh sb="0" eb="3">
      <t>カショブン</t>
    </rPh>
    <rPh sb="6" eb="8">
      <t>チョウエン</t>
    </rPh>
    <rPh sb="9" eb="11">
      <t>セイフ</t>
    </rPh>
    <rPh sb="11" eb="13">
      <t>シャカイ</t>
    </rPh>
    <rPh sb="13" eb="15">
      <t>ホショウ</t>
    </rPh>
    <rPh sb="18" eb="20">
      <t>チョウエン</t>
    </rPh>
    <phoneticPr fontId="1"/>
  </si>
  <si>
    <t>年間純蓄積、別途減価償却100兆円あり</t>
    <rPh sb="0" eb="2">
      <t>ネンカン</t>
    </rPh>
    <rPh sb="2" eb="3">
      <t>ジュン</t>
    </rPh>
    <rPh sb="3" eb="5">
      <t>チクセキ</t>
    </rPh>
    <rPh sb="6" eb="8">
      <t>ベット</t>
    </rPh>
    <rPh sb="8" eb="10">
      <t>ゲンカ</t>
    </rPh>
    <rPh sb="10" eb="12">
      <t>ショウキャク</t>
    </rPh>
    <rPh sb="15" eb="17">
      <t>チョウエン</t>
    </rPh>
    <phoneticPr fontId="1"/>
  </si>
  <si>
    <t>社会保障給付額の各国比較</t>
    <rPh sb="0" eb="2">
      <t>シャカイ</t>
    </rPh>
    <rPh sb="2" eb="4">
      <t>ホショウ</t>
    </rPh>
    <rPh sb="4" eb="6">
      <t>キュウフ</t>
    </rPh>
    <rPh sb="6" eb="7">
      <t>ガク</t>
    </rPh>
    <rPh sb="8" eb="10">
      <t>カクコク</t>
    </rPh>
    <rPh sb="10" eb="12">
      <t>ヒカク</t>
    </rPh>
    <phoneticPr fontId="6"/>
  </si>
  <si>
    <t>資料1：2013年度　給付額のＧＮＰ比</t>
    <rPh sb="0" eb="2">
      <t>シリョウ</t>
    </rPh>
    <rPh sb="8" eb="10">
      <t>ネンド</t>
    </rPh>
    <rPh sb="11" eb="14">
      <t>キュウフガク</t>
    </rPh>
    <rPh sb="18" eb="19">
      <t>ヒ</t>
    </rPh>
    <phoneticPr fontId="6"/>
  </si>
  <si>
    <t>※構成比</t>
    <rPh sb="1" eb="4">
      <t>コウセイヒ</t>
    </rPh>
    <phoneticPr fontId="6"/>
  </si>
  <si>
    <t>日本</t>
    <rPh sb="0" eb="2">
      <t>ニホン</t>
    </rPh>
    <phoneticPr fontId="6"/>
  </si>
  <si>
    <t>ｽｳｪｰﾃﾞﾝ</t>
    <phoneticPr fontId="6"/>
  </si>
  <si>
    <t>アメリカ</t>
    <phoneticPr fontId="6"/>
  </si>
  <si>
    <t>イギリス</t>
    <phoneticPr fontId="6"/>
  </si>
  <si>
    <t>ドイツ</t>
    <phoneticPr fontId="6"/>
  </si>
  <si>
    <t>フランス</t>
    <phoneticPr fontId="6"/>
  </si>
  <si>
    <t>高齢</t>
    <rPh sb="0" eb="2">
      <t>コウレイ</t>
    </rPh>
    <phoneticPr fontId="6"/>
  </si>
  <si>
    <t>遺族</t>
    <rPh sb="0" eb="2">
      <t>イゾク</t>
    </rPh>
    <phoneticPr fontId="6"/>
  </si>
  <si>
    <t>障害・業務・災害・傷病</t>
    <rPh sb="0" eb="2">
      <t>ショウガイ</t>
    </rPh>
    <rPh sb="3" eb="5">
      <t>ギョウム</t>
    </rPh>
    <rPh sb="6" eb="8">
      <t>サイガイ</t>
    </rPh>
    <rPh sb="9" eb="11">
      <t>ショウビョウ</t>
    </rPh>
    <phoneticPr fontId="6"/>
  </si>
  <si>
    <t>保健</t>
    <rPh sb="0" eb="2">
      <t>ホケン</t>
    </rPh>
    <phoneticPr fontId="6"/>
  </si>
  <si>
    <t>家族</t>
    <rPh sb="0" eb="2">
      <t>カゾク</t>
    </rPh>
    <phoneticPr fontId="6"/>
  </si>
  <si>
    <t>積極的労働市場政策</t>
    <rPh sb="0" eb="2">
      <t>セッキョク</t>
    </rPh>
    <rPh sb="2" eb="3">
      <t>テキ</t>
    </rPh>
    <rPh sb="3" eb="5">
      <t>ロウドウ</t>
    </rPh>
    <rPh sb="5" eb="7">
      <t>シジョウ</t>
    </rPh>
    <rPh sb="7" eb="9">
      <t>セイサク</t>
    </rPh>
    <phoneticPr fontId="6"/>
  </si>
  <si>
    <t>失業</t>
    <rPh sb="0" eb="2">
      <t>シツギョウ</t>
    </rPh>
    <phoneticPr fontId="6"/>
  </si>
  <si>
    <t>住宅</t>
    <rPh sb="0" eb="2">
      <t>ジュウタク</t>
    </rPh>
    <phoneticPr fontId="6"/>
  </si>
  <si>
    <t>他の政策分野</t>
    <rPh sb="0" eb="1">
      <t>タ</t>
    </rPh>
    <rPh sb="2" eb="4">
      <t>セイサク</t>
    </rPh>
    <rPh sb="4" eb="6">
      <t>ブンヤ</t>
    </rPh>
    <phoneticPr fontId="6"/>
  </si>
  <si>
    <t>ＧＤＰ比</t>
    <rPh sb="3" eb="4">
      <t>ヒ</t>
    </rPh>
    <phoneticPr fontId="6"/>
  </si>
  <si>
    <t>構成</t>
    <rPh sb="0" eb="2">
      <t>コウセイ</t>
    </rPh>
    <phoneticPr fontId="6"/>
  </si>
  <si>
    <t>国民所得比</t>
    <rPh sb="0" eb="2">
      <t>コクミン</t>
    </rPh>
    <rPh sb="2" eb="4">
      <t>ショトク</t>
    </rPh>
    <rPh sb="4" eb="5">
      <t>ヒ</t>
    </rPh>
    <phoneticPr fontId="6"/>
  </si>
  <si>
    <t>資料2：給付実態　※日本のＧＤＰを｢500兆円｣として試算。(人口・ＧＤＰ元データは、2015年)</t>
    <rPh sb="0" eb="2">
      <t>シリョウ</t>
    </rPh>
    <rPh sb="4" eb="6">
      <t>キュウフ</t>
    </rPh>
    <rPh sb="6" eb="8">
      <t>ジッタイ</t>
    </rPh>
    <rPh sb="10" eb="12">
      <t>ニホン</t>
    </rPh>
    <rPh sb="21" eb="23">
      <t>チョウエン</t>
    </rPh>
    <rPh sb="27" eb="29">
      <t>シサン</t>
    </rPh>
    <rPh sb="31" eb="33">
      <t>ジンコウ</t>
    </rPh>
    <rPh sb="37" eb="38">
      <t>モト</t>
    </rPh>
    <phoneticPr fontId="6"/>
  </si>
  <si>
    <t>参考:中国</t>
    <rPh sb="0" eb="2">
      <t>サンコウ</t>
    </rPh>
    <rPh sb="3" eb="5">
      <t>チュウゴク</t>
    </rPh>
    <phoneticPr fontId="6"/>
  </si>
  <si>
    <t>ＧＤＰ額(兆円換算)</t>
    <rPh sb="3" eb="4">
      <t>ガク</t>
    </rPh>
    <rPh sb="5" eb="7">
      <t>チョウエン</t>
    </rPh>
    <rPh sb="7" eb="9">
      <t>カンサン</t>
    </rPh>
    <phoneticPr fontId="6"/>
  </si>
  <si>
    <t>人口(万人)</t>
    <rPh sb="0" eb="2">
      <t>ジンコウ</t>
    </rPh>
    <rPh sb="3" eb="4">
      <t>マン</t>
    </rPh>
    <rPh sb="4" eb="5">
      <t>ニン</t>
    </rPh>
    <phoneticPr fontId="6"/>
  </si>
  <si>
    <t>1人当ＧＤＰ(万円)</t>
    <rPh sb="1" eb="2">
      <t>ニン</t>
    </rPh>
    <rPh sb="2" eb="3">
      <t>アタ</t>
    </rPh>
    <rPh sb="7" eb="9">
      <t>マンエン</t>
    </rPh>
    <phoneticPr fontId="6"/>
  </si>
  <si>
    <t>1人当社会保障(万円)</t>
    <rPh sb="1" eb="2">
      <t>ニン</t>
    </rPh>
    <rPh sb="2" eb="3">
      <t>アタ</t>
    </rPh>
    <rPh sb="3" eb="5">
      <t>シャカイ</t>
    </rPh>
    <rPh sb="5" eb="7">
      <t>ホショウ</t>
    </rPh>
    <rPh sb="8" eb="10">
      <t>マンエン</t>
    </rPh>
    <phoneticPr fontId="6"/>
  </si>
  <si>
    <t>？</t>
    <phoneticPr fontId="6"/>
  </si>
  <si>
    <t>日本との比率</t>
    <rPh sb="0" eb="2">
      <t>ニホン</t>
    </rPh>
    <rPh sb="4" eb="6">
      <t>ヒリツ</t>
    </rPh>
    <phoneticPr fontId="6"/>
  </si>
  <si>
    <t>（推定）区分別各国社会保障総額</t>
    <rPh sb="1" eb="3">
      <t>スイテイ</t>
    </rPh>
    <rPh sb="4" eb="6">
      <t>クブン</t>
    </rPh>
    <rPh sb="6" eb="7">
      <t>ベツ</t>
    </rPh>
    <rPh sb="7" eb="9">
      <t>カクコク</t>
    </rPh>
    <rPh sb="9" eb="11">
      <t>シャカイ</t>
    </rPh>
    <rPh sb="11" eb="13">
      <t>ホショウ</t>
    </rPh>
    <rPh sb="13" eb="15">
      <t>ソウガク</t>
    </rPh>
    <phoneticPr fontId="6"/>
  </si>
  <si>
    <t>　　　　　　※日本は「年金」・「医療保険」に集中。</t>
    <rPh sb="7" eb="9">
      <t>ニホン</t>
    </rPh>
    <rPh sb="11" eb="13">
      <t>ネンキン</t>
    </rPh>
    <rPh sb="16" eb="18">
      <t>イリョウ</t>
    </rPh>
    <rPh sb="18" eb="20">
      <t>ホケン</t>
    </rPh>
    <rPh sb="22" eb="24">
      <t>シュウチュウ</t>
    </rPh>
    <phoneticPr fontId="6"/>
  </si>
  <si>
    <t>差額</t>
    <rPh sb="0" eb="2">
      <t>サガク</t>
    </rPh>
    <phoneticPr fontId="6"/>
  </si>
  <si>
    <t>日本比</t>
    <rPh sb="0" eb="2">
      <t>ニホン</t>
    </rPh>
    <rPh sb="2" eb="3">
      <t>ヒ</t>
    </rPh>
    <phoneticPr fontId="6"/>
  </si>
  <si>
    <t>給付額　計</t>
    <rPh sb="0" eb="3">
      <t>キュウフガク</t>
    </rPh>
    <rPh sb="4" eb="5">
      <t>ケイ</t>
    </rPh>
    <phoneticPr fontId="6"/>
  </si>
  <si>
    <t>（推定）1人当り・区分別各国社会保障給付額</t>
    <rPh sb="1" eb="3">
      <t>スイテイ</t>
    </rPh>
    <rPh sb="5" eb="6">
      <t>ニン</t>
    </rPh>
    <rPh sb="6" eb="7">
      <t>アタ</t>
    </rPh>
    <rPh sb="9" eb="11">
      <t>クブン</t>
    </rPh>
    <rPh sb="11" eb="12">
      <t>ベツ</t>
    </rPh>
    <rPh sb="12" eb="14">
      <t>カクコク</t>
    </rPh>
    <rPh sb="14" eb="16">
      <t>シャカイ</t>
    </rPh>
    <rPh sb="16" eb="18">
      <t>ホショウ</t>
    </rPh>
    <rPh sb="18" eb="21">
      <t>キュウフガク</t>
    </rPh>
    <phoneticPr fontId="6"/>
  </si>
  <si>
    <t>　　　　　　※「1人当りＧＤＰ」が低い、更に「給付率」が低い。</t>
    <rPh sb="9" eb="10">
      <t>ニン</t>
    </rPh>
    <rPh sb="10" eb="11">
      <t>アタ</t>
    </rPh>
    <rPh sb="17" eb="18">
      <t>ヒク</t>
    </rPh>
    <rPh sb="20" eb="21">
      <t>サラ</t>
    </rPh>
    <rPh sb="23" eb="25">
      <t>キュウフ</t>
    </rPh>
    <rPh sb="25" eb="26">
      <t>リツ</t>
    </rPh>
    <rPh sb="28" eb="29">
      <t>ヒク</t>
    </rPh>
    <phoneticPr fontId="6"/>
  </si>
  <si>
    <t>※</t>
    <phoneticPr fontId="1"/>
  </si>
  <si>
    <t>生産フォンド</t>
    <rPh sb="0" eb="2">
      <t>セイサン</t>
    </rPh>
    <phoneticPr fontId="1"/>
  </si>
  <si>
    <t>経済的控除</t>
    <rPh sb="0" eb="3">
      <t>ケイザイテキ</t>
    </rPh>
    <rPh sb="3" eb="5">
      <t>コウジョ</t>
    </rPh>
    <phoneticPr fontId="1"/>
  </si>
  <si>
    <t>消耗された生産財・経費償却分</t>
    <rPh sb="0" eb="2">
      <t>ショウモウ</t>
    </rPh>
    <rPh sb="5" eb="8">
      <t>セイサンザイ</t>
    </rPh>
    <rPh sb="9" eb="11">
      <t>ケイヒ</t>
    </rPh>
    <rPh sb="11" eb="13">
      <t>ショウキャク</t>
    </rPh>
    <rPh sb="13" eb="14">
      <t>ブン</t>
    </rPh>
    <phoneticPr fontId="1"/>
  </si>
  <si>
    <t>拡大再生産分</t>
    <rPh sb="0" eb="2">
      <t>カクダイ</t>
    </rPh>
    <rPh sb="2" eb="5">
      <t>サイセイサン</t>
    </rPh>
    <rPh sb="5" eb="6">
      <t>ブン</t>
    </rPh>
    <phoneticPr fontId="1"/>
  </si>
  <si>
    <t>事故・天災等の予備・保険分</t>
    <rPh sb="0" eb="2">
      <t>ジコ</t>
    </rPh>
    <rPh sb="3" eb="5">
      <t>テンサイ</t>
    </rPh>
    <rPh sb="5" eb="6">
      <t>トウ</t>
    </rPh>
    <rPh sb="7" eb="9">
      <t>ヨビ</t>
    </rPh>
    <rPh sb="10" eb="12">
      <t>ホケン</t>
    </rPh>
    <rPh sb="12" eb="13">
      <t>ブン</t>
    </rPh>
    <phoneticPr fontId="1"/>
  </si>
  <si>
    <t>消費フォンド</t>
    <rPh sb="0" eb="2">
      <t>ショウヒ</t>
    </rPh>
    <phoneticPr fontId="1"/>
  </si>
  <si>
    <t>共同消費フォンド</t>
    <rPh sb="0" eb="2">
      <t>キョウドウ</t>
    </rPh>
    <rPh sb="2" eb="4">
      <t>ショウヒ</t>
    </rPh>
    <phoneticPr fontId="1"/>
  </si>
  <si>
    <t>生産に属さない一般行政分</t>
    <rPh sb="0" eb="2">
      <t>セイサン</t>
    </rPh>
    <rPh sb="3" eb="4">
      <t>ゾク</t>
    </rPh>
    <rPh sb="7" eb="9">
      <t>イッパン</t>
    </rPh>
    <rPh sb="9" eb="11">
      <t>ギョウセイ</t>
    </rPh>
    <rPh sb="11" eb="12">
      <t>ブン</t>
    </rPh>
    <phoneticPr fontId="1"/>
  </si>
  <si>
    <t>労働不能者等への分配分</t>
    <rPh sb="0" eb="2">
      <t>ロウドウ</t>
    </rPh>
    <rPh sb="2" eb="4">
      <t>フノウ</t>
    </rPh>
    <rPh sb="4" eb="5">
      <t>シャ</t>
    </rPh>
    <rPh sb="5" eb="6">
      <t>トウ</t>
    </rPh>
    <rPh sb="8" eb="10">
      <t>ブンパイ</t>
    </rPh>
    <rPh sb="10" eb="11">
      <t>ブン</t>
    </rPh>
    <phoneticPr fontId="1"/>
  </si>
  <si>
    <t>個人消費フォンド</t>
    <rPh sb="0" eb="2">
      <t>コジン</t>
    </rPh>
    <rPh sb="2" eb="4">
      <t>ショウヒ</t>
    </rPh>
    <phoneticPr fontId="1"/>
  </si>
  <si>
    <t>・内容と形式は変わっている。</t>
    <phoneticPr fontId="2"/>
  </si>
  <si>
    <t>※誰も自分の労働のほかにはなにものも与えることができない</t>
    <phoneticPr fontId="2"/>
  </si>
  <si>
    <t>①資本の固定資本投資</t>
    <rPh sb="1" eb="3">
      <t>シホン</t>
    </rPh>
    <rPh sb="4" eb="6">
      <t>コテイ</t>
    </rPh>
    <rPh sb="6" eb="8">
      <t>シホン</t>
    </rPh>
    <rPh sb="8" eb="10">
      <t>トウシ</t>
    </rPh>
    <phoneticPr fontId="1"/>
  </si>
  <si>
    <t>②政府の固定資本投資</t>
    <rPh sb="1" eb="3">
      <t>セイフ</t>
    </rPh>
    <phoneticPr fontId="1"/>
  </si>
  <si>
    <t>①軍事費</t>
    <rPh sb="1" eb="4">
      <t>グンジヒ</t>
    </rPh>
    <phoneticPr fontId="1"/>
  </si>
  <si>
    <t>　※公務員人件費は「家計」</t>
    <rPh sb="2" eb="5">
      <t>コウムイン</t>
    </rPh>
    <rPh sb="5" eb="8">
      <t>ジンケンヒ</t>
    </rPh>
    <rPh sb="10" eb="12">
      <t>カケイ</t>
    </rPh>
    <phoneticPr fontId="1"/>
  </si>
  <si>
    <t>※発展により徐々に縮小</t>
    <rPh sb="1" eb="3">
      <t>ハッテン</t>
    </rPh>
    <rPh sb="6" eb="8">
      <t>ジョジョ</t>
    </rPh>
    <rPh sb="9" eb="11">
      <t>シュクショウ</t>
    </rPh>
    <phoneticPr fontId="2"/>
  </si>
  <si>
    <t>※発展により徐々に拡大</t>
    <rPh sb="1" eb="3">
      <t>ハッテン</t>
    </rPh>
    <rPh sb="6" eb="8">
      <t>ジョジョ</t>
    </rPh>
    <rPh sb="9" eb="11">
      <t>カクダイ</t>
    </rPh>
    <phoneticPr fontId="2"/>
  </si>
  <si>
    <t>＜社会保障＞</t>
    <rPh sb="1" eb="3">
      <t>シャカイ</t>
    </rPh>
    <rPh sb="3" eb="5">
      <t>ホショウ</t>
    </rPh>
    <phoneticPr fontId="1"/>
  </si>
  <si>
    <t>＜公的教育負担金＞</t>
    <rPh sb="1" eb="3">
      <t>コウテキ</t>
    </rPh>
    <rPh sb="3" eb="5">
      <t>キョウイク</t>
    </rPh>
    <rPh sb="5" eb="8">
      <t>フタンキン</t>
    </rPh>
    <phoneticPr fontId="1"/>
  </si>
  <si>
    <t>　　・保健（医療）</t>
    <rPh sb="3" eb="5">
      <t>ホケン</t>
    </rPh>
    <rPh sb="6" eb="8">
      <t>イリョウ</t>
    </rPh>
    <phoneticPr fontId="1"/>
  </si>
  <si>
    <t>　　・遺族給付</t>
    <rPh sb="3" eb="5">
      <t>イゾク</t>
    </rPh>
    <rPh sb="5" eb="7">
      <t>キュウフ</t>
    </rPh>
    <phoneticPr fontId="1"/>
  </si>
  <si>
    <t>　　・障害・業務・災害・疾病</t>
    <rPh sb="3" eb="5">
      <t>ショウガイ</t>
    </rPh>
    <rPh sb="6" eb="8">
      <t>ギョウム</t>
    </rPh>
    <rPh sb="9" eb="11">
      <t>サイガイ</t>
    </rPh>
    <rPh sb="12" eb="14">
      <t>シッペイ</t>
    </rPh>
    <phoneticPr fontId="1"/>
  </si>
  <si>
    <t>　　・公衆衛生、他</t>
    <rPh sb="3" eb="5">
      <t>コウシュウ</t>
    </rPh>
    <rPh sb="5" eb="7">
      <t>エイセイ</t>
    </rPh>
    <rPh sb="8" eb="9">
      <t>ホカ</t>
    </rPh>
    <phoneticPr fontId="1"/>
  </si>
  <si>
    <t>　　・積極的労働市場政策</t>
    <phoneticPr fontId="1"/>
  </si>
  <si>
    <t>　　・失業</t>
    <rPh sb="3" eb="5">
      <t>シツギョウ</t>
    </rPh>
    <phoneticPr fontId="1"/>
  </si>
  <si>
    <t>　　・住宅</t>
    <rPh sb="3" eb="5">
      <t>ジュウタク</t>
    </rPh>
    <phoneticPr fontId="1"/>
  </si>
  <si>
    <t>　　社会保障　小計</t>
    <rPh sb="2" eb="4">
      <t>シャカイ</t>
    </rPh>
    <rPh sb="4" eb="6">
      <t>ホショウ</t>
    </rPh>
    <rPh sb="7" eb="9">
      <t>ショウケイ</t>
    </rPh>
    <phoneticPr fontId="1"/>
  </si>
  <si>
    <t>現状の日本資本主義</t>
    <rPh sb="0" eb="2">
      <t>ゲンジョウ</t>
    </rPh>
    <rPh sb="3" eb="5">
      <t>ニホン</t>
    </rPh>
    <rPh sb="5" eb="7">
      <t>シホン</t>
    </rPh>
    <rPh sb="7" eb="9">
      <t>シュギ</t>
    </rPh>
    <phoneticPr fontId="1"/>
  </si>
  <si>
    <t>※ＧＤＰ500兆円</t>
    <rPh sb="7" eb="9">
      <t>チョウエン</t>
    </rPh>
    <phoneticPr fontId="1"/>
  </si>
  <si>
    <t>内訳</t>
    <rPh sb="0" eb="2">
      <t>ウチワケ</t>
    </rPh>
    <phoneticPr fontId="1"/>
  </si>
  <si>
    <t>　　・高齢（年金・介護）</t>
    <rPh sb="3" eb="5">
      <t>コウレイ</t>
    </rPh>
    <rPh sb="6" eb="8">
      <t>ネンキン</t>
    </rPh>
    <rPh sb="9" eb="11">
      <t>カイゴ</t>
    </rPh>
    <phoneticPr fontId="1"/>
  </si>
  <si>
    <t>　　・基礎食品無償化原資</t>
    <rPh sb="3" eb="5">
      <t>キソ</t>
    </rPh>
    <rPh sb="5" eb="7">
      <t>ショクヒン</t>
    </rPh>
    <rPh sb="7" eb="10">
      <t>ムショウカ</t>
    </rPh>
    <rPh sb="10" eb="12">
      <t>ゲンシ</t>
    </rPh>
    <phoneticPr fontId="1"/>
  </si>
  <si>
    <t>　　・基礎衣料無償化原資</t>
    <rPh sb="3" eb="5">
      <t>キソ</t>
    </rPh>
    <rPh sb="5" eb="7">
      <t>イリョウ</t>
    </rPh>
    <phoneticPr fontId="1"/>
  </si>
  <si>
    <t>②国際協力費、他</t>
    <rPh sb="1" eb="3">
      <t>コクサイ</t>
    </rPh>
    <rPh sb="3" eb="5">
      <t>キョウリョク</t>
    </rPh>
    <rPh sb="5" eb="6">
      <t>ヒ</t>
    </rPh>
    <rPh sb="7" eb="8">
      <t>タ</t>
    </rPh>
    <phoneticPr fontId="1"/>
  </si>
  <si>
    <t>備蓄</t>
    <rPh sb="0" eb="2">
      <t>ビチク</t>
    </rPh>
    <phoneticPr fontId="1"/>
  </si>
  <si>
    <t>資本利潤（搾取分）</t>
    <rPh sb="0" eb="2">
      <t>シホン</t>
    </rPh>
    <rPh sb="2" eb="4">
      <t>リジュン</t>
    </rPh>
    <rPh sb="5" eb="7">
      <t>サクシュ</t>
    </rPh>
    <rPh sb="7" eb="8">
      <t>ブン</t>
    </rPh>
    <phoneticPr fontId="1"/>
  </si>
  <si>
    <t>家計可処分所得</t>
    <rPh sb="0" eb="2">
      <t>カケイ</t>
    </rPh>
    <rPh sb="2" eb="5">
      <t>カショブン</t>
    </rPh>
    <rPh sb="5" eb="7">
      <t>ショトク</t>
    </rPh>
    <phoneticPr fontId="1"/>
  </si>
  <si>
    <t>　※資本家個人所得分も含む</t>
    <rPh sb="2" eb="5">
      <t>シホンカ</t>
    </rPh>
    <rPh sb="5" eb="7">
      <t>コジン</t>
    </rPh>
    <rPh sb="7" eb="9">
      <t>ショトク</t>
    </rPh>
    <rPh sb="9" eb="10">
      <t>ブン</t>
    </rPh>
    <rPh sb="11" eb="12">
      <t>フク</t>
    </rPh>
    <phoneticPr fontId="1"/>
  </si>
  <si>
    <t>　※公務員290万人・22兆円も含む</t>
    <rPh sb="2" eb="5">
      <t>コウムイン</t>
    </rPh>
    <rPh sb="8" eb="10">
      <t>マンニン</t>
    </rPh>
    <rPh sb="13" eb="15">
      <t>チョウエン</t>
    </rPh>
    <rPh sb="16" eb="17">
      <t>フク</t>
    </rPh>
    <phoneticPr fontId="1"/>
  </si>
  <si>
    <t>　※税・社会保障負担控除後</t>
    <rPh sb="2" eb="3">
      <t>ゼイ</t>
    </rPh>
    <rPh sb="4" eb="6">
      <t>シャカイ</t>
    </rPh>
    <rPh sb="6" eb="8">
      <t>ホショウ</t>
    </rPh>
    <rPh sb="8" eb="10">
      <t>フタン</t>
    </rPh>
    <rPh sb="10" eb="12">
      <t>コウジョ</t>
    </rPh>
    <rPh sb="12" eb="13">
      <t>ゴ</t>
    </rPh>
    <phoneticPr fontId="1"/>
  </si>
  <si>
    <t>政府・国家</t>
    <rPh sb="0" eb="2">
      <t>セイフ</t>
    </rPh>
    <rPh sb="3" eb="5">
      <t>コッカ</t>
    </rPh>
    <phoneticPr fontId="1"/>
  </si>
  <si>
    <t>個人・家計</t>
    <rPh sb="0" eb="2">
      <t>コジン</t>
    </rPh>
    <rPh sb="3" eb="5">
      <t>カケイ</t>
    </rPh>
    <phoneticPr fontId="1"/>
  </si>
  <si>
    <t>資本・企業</t>
    <rPh sb="0" eb="2">
      <t>シホン</t>
    </rPh>
    <rPh sb="3" eb="5">
      <t>キギョウ</t>
    </rPh>
    <phoneticPr fontId="1"/>
  </si>
  <si>
    <t>　　合計</t>
    <rPh sb="2" eb="4">
      <t>ゴウケイ</t>
    </rPh>
    <phoneticPr fontId="1"/>
  </si>
  <si>
    <t>社会分配</t>
    <rPh sb="0" eb="2">
      <t>シャカイ</t>
    </rPh>
    <rPh sb="2" eb="4">
      <t>ブンパイ</t>
    </rPh>
    <phoneticPr fontId="1"/>
  </si>
  <si>
    <t>個人所得</t>
    <rPh sb="0" eb="2">
      <t>コジン</t>
    </rPh>
    <rPh sb="2" eb="4">
      <t>ショトク</t>
    </rPh>
    <phoneticPr fontId="1"/>
  </si>
  <si>
    <t>再投資原資</t>
    <rPh sb="0" eb="3">
      <t>サイトウシ</t>
    </rPh>
    <rPh sb="3" eb="5">
      <t>ゲンシ</t>
    </rPh>
    <phoneticPr fontId="1"/>
  </si>
  <si>
    <t>利潤</t>
    <rPh sb="0" eb="2">
      <t>リジュン</t>
    </rPh>
    <phoneticPr fontId="1"/>
  </si>
  <si>
    <t>＜分配・所有＞</t>
    <rPh sb="1" eb="3">
      <t>ブンパイ</t>
    </rPh>
    <rPh sb="4" eb="6">
      <t>ショユウ</t>
    </rPh>
    <phoneticPr fontId="1"/>
  </si>
  <si>
    <t>現状の社会主義化・プラン</t>
    <rPh sb="0" eb="2">
      <t>ゲンジョウ</t>
    </rPh>
    <rPh sb="3" eb="5">
      <t>シャカイ</t>
    </rPh>
    <rPh sb="5" eb="8">
      <t>シュギカ</t>
    </rPh>
    <phoneticPr fontId="1"/>
  </si>
  <si>
    <t>※ＧＤＰ500兆円　※国有化</t>
    <rPh sb="7" eb="9">
      <t>チョウエン</t>
    </rPh>
    <rPh sb="11" eb="14">
      <t>コクユウカ</t>
    </rPh>
    <phoneticPr fontId="1"/>
  </si>
  <si>
    <t>没収</t>
    <rPh sb="0" eb="2">
      <t>ボッシュウ</t>
    </rPh>
    <phoneticPr fontId="1"/>
  </si>
  <si>
    <t>削減</t>
    <rPh sb="0" eb="2">
      <t>サクゲン</t>
    </rPh>
    <phoneticPr fontId="1"/>
  </si>
  <si>
    <t>強化</t>
    <rPh sb="0" eb="2">
      <t>キョウカ</t>
    </rPh>
    <phoneticPr fontId="1"/>
  </si>
  <si>
    <t>増額</t>
    <rPh sb="0" eb="2">
      <t>ゾウガク</t>
    </rPh>
    <phoneticPr fontId="1"/>
  </si>
  <si>
    <t>　　・住宅費補助</t>
    <rPh sb="3" eb="5">
      <t>ジュウタク</t>
    </rPh>
    <rPh sb="5" eb="6">
      <t>ヒ</t>
    </rPh>
    <rPh sb="6" eb="8">
      <t>ホジョ</t>
    </rPh>
    <phoneticPr fontId="1"/>
  </si>
  <si>
    <t>　　・水光熱費補助</t>
    <rPh sb="3" eb="4">
      <t>スイ</t>
    </rPh>
    <rPh sb="4" eb="7">
      <t>コウネツヒ</t>
    </rPh>
    <rPh sb="7" eb="9">
      <t>ホジョ</t>
    </rPh>
    <phoneticPr fontId="1"/>
  </si>
  <si>
    <t>＜別途、共同欲求社会補助＞</t>
    <rPh sb="1" eb="3">
      <t>ベット</t>
    </rPh>
    <rPh sb="4" eb="6">
      <t>キョウドウ</t>
    </rPh>
    <rPh sb="6" eb="8">
      <t>ヨッキュウ</t>
    </rPh>
    <rPh sb="8" eb="10">
      <t>シャカイ</t>
    </rPh>
    <rPh sb="10" eb="12">
      <t>ホジョ</t>
    </rPh>
    <phoneticPr fontId="1"/>
  </si>
  <si>
    <t>　　・自動車補助</t>
    <rPh sb="3" eb="6">
      <t>ジドウシャ</t>
    </rPh>
    <rPh sb="6" eb="8">
      <t>ホジョ</t>
    </rPh>
    <phoneticPr fontId="1"/>
  </si>
  <si>
    <t>・１世帯月５万</t>
    <rPh sb="2" eb="4">
      <t>セタイ</t>
    </rPh>
    <rPh sb="4" eb="5">
      <t>ツキ</t>
    </rPh>
    <rPh sb="6" eb="7">
      <t>マン</t>
    </rPh>
    <phoneticPr fontId="1"/>
  </si>
  <si>
    <t>・無償化、月２万</t>
    <rPh sb="1" eb="4">
      <t>ムショウカ</t>
    </rPh>
    <rPh sb="5" eb="6">
      <t>ツキ</t>
    </rPh>
    <rPh sb="7" eb="8">
      <t>マン</t>
    </rPh>
    <phoneticPr fontId="1"/>
  </si>
  <si>
    <t>　　・通信費補助</t>
    <rPh sb="3" eb="5">
      <t>ツウシン</t>
    </rPh>
    <rPh sb="5" eb="6">
      <t>ヒ</t>
    </rPh>
    <rPh sb="6" eb="8">
      <t>ホジョ</t>
    </rPh>
    <phoneticPr fontId="1"/>
  </si>
  <si>
    <t>　　・家族</t>
    <rPh sb="3" eb="5">
      <t>カゾク</t>
    </rPh>
    <phoneticPr fontId="1"/>
  </si>
  <si>
    <t>　※資本家廃絶、所得格差縮小</t>
    <rPh sb="2" eb="5">
      <t>シホンカ</t>
    </rPh>
    <rPh sb="5" eb="7">
      <t>ハイゼツ</t>
    </rPh>
    <rPh sb="8" eb="10">
      <t>ショトク</t>
    </rPh>
    <rPh sb="10" eb="12">
      <t>カクサ</t>
    </rPh>
    <rPh sb="12" eb="14">
      <t>シュクショウ</t>
    </rPh>
    <phoneticPr fontId="1"/>
  </si>
  <si>
    <t>　※社会給付拡大</t>
    <rPh sb="2" eb="4">
      <t>シャカイ</t>
    </rPh>
    <rPh sb="4" eb="6">
      <t>キュウフ</t>
    </rPh>
    <rPh sb="6" eb="8">
      <t>カクダイ</t>
    </rPh>
    <phoneticPr fontId="1"/>
  </si>
  <si>
    <t>個人選択自由消費財・所得</t>
    <rPh sb="0" eb="2">
      <t>コジン</t>
    </rPh>
    <rPh sb="2" eb="4">
      <t>センタク</t>
    </rPh>
    <rPh sb="4" eb="6">
      <t>ジユウ</t>
    </rPh>
    <rPh sb="6" eb="9">
      <t>ショウヒザイ</t>
    </rPh>
    <rPh sb="10" eb="12">
      <t>ショトク</t>
    </rPh>
    <phoneticPr fontId="1"/>
  </si>
  <si>
    <t>※ＧＤＰ700兆円　※国有化</t>
    <rPh sb="7" eb="9">
      <t>チョウエン</t>
    </rPh>
    <rPh sb="11" eb="14">
      <t>コクユウカ</t>
    </rPh>
    <phoneticPr fontId="1"/>
  </si>
  <si>
    <t>国有</t>
    <rPh sb="0" eb="2">
      <t>コクユウ</t>
    </rPh>
    <phoneticPr fontId="1"/>
  </si>
  <si>
    <t>・１世帯１軒無償</t>
    <rPh sb="2" eb="4">
      <t>セタイ</t>
    </rPh>
    <rPh sb="5" eb="6">
      <t>ケン</t>
    </rPh>
    <rPh sb="6" eb="8">
      <t>ムショウ</t>
    </rPh>
    <phoneticPr fontId="1"/>
  </si>
  <si>
    <t>・１子当り月３万</t>
    <rPh sb="2" eb="3">
      <t>コ</t>
    </rPh>
    <rPh sb="3" eb="4">
      <t>アタ</t>
    </rPh>
    <rPh sb="5" eb="6">
      <t>ツキ</t>
    </rPh>
    <rPh sb="7" eb="8">
      <t>マン</t>
    </rPh>
    <phoneticPr fontId="1"/>
  </si>
  <si>
    <t>・1学生当り月５万</t>
    <rPh sb="2" eb="4">
      <t>ガクセイ</t>
    </rPh>
    <rPh sb="4" eb="5">
      <t>アタ</t>
    </rPh>
    <rPh sb="6" eb="7">
      <t>ツキ</t>
    </rPh>
    <rPh sb="8" eb="9">
      <t>マン</t>
    </rPh>
    <phoneticPr fontId="1"/>
  </si>
  <si>
    <t>　　・養育(1～５歳)補助</t>
    <rPh sb="3" eb="5">
      <t>ヨウイク</t>
    </rPh>
    <rPh sb="9" eb="10">
      <t>サイ</t>
    </rPh>
    <rPh sb="11" eb="13">
      <t>ホジョ</t>
    </rPh>
    <phoneticPr fontId="1"/>
  </si>
  <si>
    <t>　　・高等学生（高校・大学）補助</t>
    <rPh sb="3" eb="5">
      <t>コウトウ</t>
    </rPh>
    <rPh sb="5" eb="7">
      <t>ガクセイ</t>
    </rPh>
    <rPh sb="8" eb="10">
      <t>コウコウ</t>
    </rPh>
    <rPh sb="11" eb="13">
      <t>ダイガク</t>
    </rPh>
    <rPh sb="14" eb="16">
      <t>ホジョ</t>
    </rPh>
    <phoneticPr fontId="1"/>
  </si>
  <si>
    <t>大学まで教育費無料</t>
    <rPh sb="0" eb="2">
      <t>ダイガク</t>
    </rPh>
    <rPh sb="4" eb="6">
      <t>キョウイク</t>
    </rPh>
    <rPh sb="6" eb="7">
      <t>ヒ</t>
    </rPh>
    <rPh sb="7" eb="9">
      <t>ムリョウ</t>
    </rPh>
    <phoneticPr fontId="1"/>
  </si>
  <si>
    <t>・１世帯１台無償</t>
    <rPh sb="2" eb="4">
      <t>セタイ</t>
    </rPh>
    <rPh sb="5" eb="6">
      <t>ダイ</t>
    </rPh>
    <rPh sb="6" eb="8">
      <t>ムショウ</t>
    </rPh>
    <phoneticPr fontId="1"/>
  </si>
  <si>
    <t>・１人月２万相当無償</t>
    <rPh sb="2" eb="3">
      <t>ニン</t>
    </rPh>
    <rPh sb="3" eb="4">
      <t>ツキ</t>
    </rPh>
    <rPh sb="5" eb="6">
      <t>マン</t>
    </rPh>
    <rPh sb="6" eb="8">
      <t>ソウトウ</t>
    </rPh>
    <rPh sb="8" eb="10">
      <t>ムショウ</t>
    </rPh>
    <phoneticPr fontId="1"/>
  </si>
  <si>
    <t>・１人月１万相当無償</t>
    <rPh sb="2" eb="3">
      <t>ニン</t>
    </rPh>
    <rPh sb="3" eb="4">
      <t>ツキ</t>
    </rPh>
    <rPh sb="5" eb="6">
      <t>マン</t>
    </rPh>
    <rPh sb="6" eb="8">
      <t>ソウトウ</t>
    </rPh>
    <rPh sb="8" eb="10">
      <t>ムショウ</t>
    </rPh>
    <phoneticPr fontId="1"/>
  </si>
  <si>
    <t>総     数</t>
  </si>
  <si>
    <t xml:space="preserve">    0  歳</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</si>
  <si>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</si>
  <si>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</si>
  <si>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</si>
  <si>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</si>
  <si>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</si>
  <si>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</si>
  <si>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</si>
  <si>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</si>
  <si>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</si>
  <si>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</si>
  <si>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</si>
  <si>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</si>
  <si>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</si>
  <si>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</si>
  <si>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</si>
  <si>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</si>
  <si>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</si>
  <si>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</si>
  <si>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</si>
  <si>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</si>
  <si>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</si>
  <si>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</si>
  <si>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</si>
  <si>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</si>
  <si>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</si>
  <si>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</si>
  <si>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</si>
  <si>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</si>
  <si>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</si>
  <si>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</si>
  <si>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</si>
  <si>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</si>
  <si>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</si>
  <si>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</si>
  <si>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</si>
  <si>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</si>
  <si>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</si>
  <si>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</si>
  <si>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</si>
  <si>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</si>
  <si>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</si>
  <si>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</si>
  <si>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</si>
  <si>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</si>
  <si>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</si>
  <si>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</si>
  <si>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</si>
  <si>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</si>
  <si>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</si>
  <si>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平成25年　年令別総人口</t>
    <rPh sb="0" eb="2">
      <t>ヘイセイ</t>
    </rPh>
    <rPh sb="4" eb="5">
      <t>ネン</t>
    </rPh>
    <rPh sb="6" eb="8">
      <t>ネンレイ</t>
    </rPh>
    <rPh sb="8" eb="9">
      <t>ベツ</t>
    </rPh>
    <rPh sb="9" eb="12">
      <t>ソウジンコウ</t>
    </rPh>
    <phoneticPr fontId="1"/>
  </si>
  <si>
    <t>日 本 人 人 口</t>
  </si>
  <si>
    <t xml:space="preserve">   50 歳</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</si>
  <si>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</si>
  <si>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</si>
  <si>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</si>
  <si>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</si>
  <si>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</si>
  <si>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</si>
  <si>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</si>
  <si>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</si>
  <si>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</si>
  <si>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</si>
  <si>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</si>
  <si>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</si>
  <si>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</si>
  <si>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 xml:space="preserve">   64</t>
  </si>
  <si>
    <t xml:space="preserve">   65</t>
  </si>
  <si>
    <t xml:space="preserve">   66</t>
  </si>
  <si>
    <t xml:space="preserve">   67</t>
  </si>
  <si>
    <t xml:space="preserve">   68</t>
  </si>
  <si>
    <t xml:space="preserve">   69</t>
  </si>
  <si>
    <t xml:space="preserve">   70</t>
  </si>
  <si>
    <t xml:space="preserve">   71</t>
  </si>
  <si>
    <t xml:space="preserve">   72</t>
  </si>
  <si>
    <t xml:space="preserve">   73</t>
  </si>
  <si>
    <t xml:space="preserve">   74</t>
  </si>
  <si>
    <t xml:space="preserve">   75</t>
  </si>
  <si>
    <t xml:space="preserve">   76</t>
  </si>
  <si>
    <t xml:space="preserve">   77</t>
  </si>
  <si>
    <t xml:space="preserve">   78</t>
  </si>
  <si>
    <t xml:space="preserve">   79</t>
  </si>
  <si>
    <t xml:space="preserve">   80</t>
  </si>
  <si>
    <t xml:space="preserve">   81</t>
  </si>
  <si>
    <t xml:space="preserve">   82</t>
  </si>
  <si>
    <t xml:space="preserve">   83</t>
  </si>
  <si>
    <t xml:space="preserve">   84</t>
  </si>
  <si>
    <t xml:space="preserve">   85</t>
  </si>
  <si>
    <t xml:space="preserve">   86</t>
  </si>
  <si>
    <t xml:space="preserve">   87</t>
  </si>
  <si>
    <t xml:space="preserve">   88</t>
  </si>
  <si>
    <t xml:space="preserve">   89</t>
  </si>
  <si>
    <t xml:space="preserve">   90</t>
  </si>
  <si>
    <t xml:space="preserve">   91</t>
  </si>
  <si>
    <t xml:space="preserve">   92</t>
  </si>
  <si>
    <t xml:space="preserve">   93</t>
  </si>
  <si>
    <t xml:space="preserve">   94</t>
  </si>
  <si>
    <t xml:space="preserve">   95</t>
  </si>
  <si>
    <t xml:space="preserve">   96</t>
  </si>
  <si>
    <t xml:space="preserve">   97</t>
  </si>
  <si>
    <t xml:space="preserve">   98</t>
  </si>
  <si>
    <t xml:space="preserve">   99</t>
  </si>
  <si>
    <t>年令</t>
    <rPh sb="0" eb="2">
      <t>ネンレイ</t>
    </rPh>
    <phoneticPr fontId="1"/>
  </si>
  <si>
    <t>人口</t>
    <rPh sb="0" eb="2">
      <t>ジンコウ</t>
    </rPh>
    <phoneticPr fontId="1"/>
  </si>
  <si>
    <t>累計数</t>
    <rPh sb="0" eb="2">
      <t>ルイケイ</t>
    </rPh>
    <rPh sb="2" eb="3">
      <t>スウ</t>
    </rPh>
    <phoneticPr fontId="1"/>
  </si>
  <si>
    <t xml:space="preserve">  100～</t>
    <phoneticPr fontId="1"/>
  </si>
  <si>
    <t>0～5歳</t>
    <rPh sb="3" eb="4">
      <t>サイ</t>
    </rPh>
    <phoneticPr fontId="1"/>
  </si>
  <si>
    <t>65～</t>
    <phoneticPr fontId="1"/>
  </si>
  <si>
    <t>65～74歳</t>
    <rPh sb="5" eb="6">
      <t>サイ</t>
    </rPh>
    <phoneticPr fontId="1"/>
  </si>
  <si>
    <t>75～</t>
    <phoneticPr fontId="1"/>
  </si>
  <si>
    <t>6～14歳</t>
    <rPh sb="4" eb="5">
      <t>サイ</t>
    </rPh>
    <phoneticPr fontId="1"/>
  </si>
  <si>
    <t>※650万人は就労中</t>
    <rPh sb="4" eb="6">
      <t>マンニン</t>
    </rPh>
    <rPh sb="7" eb="9">
      <t>シュウロウ</t>
    </rPh>
    <rPh sb="9" eb="10">
      <t>チュウ</t>
    </rPh>
    <phoneticPr fontId="1"/>
  </si>
  <si>
    <t>65歳～計</t>
    <rPh sb="2" eb="3">
      <t>サイ</t>
    </rPh>
    <rPh sb="4" eb="5">
      <t>ケイ</t>
    </rPh>
    <phoneticPr fontId="1"/>
  </si>
  <si>
    <t>就労者</t>
    <rPh sb="0" eb="3">
      <t>シュウロウシャ</t>
    </rPh>
    <phoneticPr fontId="1"/>
  </si>
  <si>
    <t>非就労</t>
    <rPh sb="0" eb="1">
      <t>ヒ</t>
    </rPh>
    <rPh sb="1" eb="3">
      <t>シュウロウ</t>
    </rPh>
    <phoneticPr fontId="1"/>
  </si>
  <si>
    <t>計</t>
    <rPh sb="0" eb="1">
      <t>ケイ</t>
    </rPh>
    <phoneticPr fontId="1"/>
  </si>
  <si>
    <t>生産年齢　　15～64歳</t>
    <rPh sb="0" eb="2">
      <t>セイサン</t>
    </rPh>
    <rPh sb="2" eb="4">
      <t>ネンレイ</t>
    </rPh>
    <rPh sb="11" eb="12">
      <t>サイ</t>
    </rPh>
    <phoneticPr fontId="1"/>
  </si>
  <si>
    <t>15～22歳</t>
    <rPh sb="5" eb="6">
      <t>サイ</t>
    </rPh>
    <phoneticPr fontId="1"/>
  </si>
  <si>
    <t>15～64歳</t>
    <rPh sb="5" eb="6">
      <t>サイ</t>
    </rPh>
    <phoneticPr fontId="1"/>
  </si>
  <si>
    <t>※65歳以上含め、6,300万人</t>
    <rPh sb="3" eb="4">
      <t>サイ</t>
    </rPh>
    <rPh sb="4" eb="6">
      <t>イジョウ</t>
    </rPh>
    <rPh sb="6" eb="7">
      <t>フク</t>
    </rPh>
    <rPh sb="14" eb="15">
      <t>マン</t>
    </rPh>
    <rPh sb="15" eb="16">
      <t>ニン</t>
    </rPh>
    <phoneticPr fontId="1"/>
  </si>
  <si>
    <t>個人・家計1人当り</t>
    <rPh sb="0" eb="2">
      <t>コジン</t>
    </rPh>
    <rPh sb="3" eb="5">
      <t>カケイ</t>
    </rPh>
    <rPh sb="6" eb="7">
      <t>ニン</t>
    </rPh>
    <rPh sb="7" eb="8">
      <t>アタ</t>
    </rPh>
    <phoneticPr fontId="1"/>
  </si>
  <si>
    <t>1世帯平均(2.5人)</t>
    <rPh sb="1" eb="3">
      <t>セタイ</t>
    </rPh>
    <rPh sb="3" eb="5">
      <t>ヘイキン</t>
    </rPh>
    <rPh sb="9" eb="10">
      <t>ニン</t>
    </rPh>
    <phoneticPr fontId="1"/>
  </si>
  <si>
    <t>完全無償化</t>
    <rPh sb="0" eb="2">
      <t>カンゼン</t>
    </rPh>
    <rPh sb="2" eb="4">
      <t>ムショウ</t>
    </rPh>
    <rPh sb="4" eb="5">
      <t>カ</t>
    </rPh>
    <phoneticPr fontId="1"/>
  </si>
  <si>
    <t>※個人的消費資料の他にはなにものも個人の所有に移りえない</t>
  </si>
  <si>
    <t>資本利潤</t>
    <rPh sb="0" eb="2">
      <t>シホン</t>
    </rPh>
    <rPh sb="2" eb="4">
      <t>リジュン</t>
    </rPh>
    <phoneticPr fontId="1"/>
  </si>
  <si>
    <t>　※職業政治家廃止(低額手当)</t>
    <rPh sb="2" eb="4">
      <t>ショクギョウ</t>
    </rPh>
    <rPh sb="4" eb="7">
      <t>セイジカ</t>
    </rPh>
    <rPh sb="7" eb="9">
      <t>ハイシ</t>
    </rPh>
    <rPh sb="10" eb="12">
      <t>テイガク</t>
    </rPh>
    <rPh sb="12" eb="14">
      <t>テアテ</t>
    </rPh>
    <phoneticPr fontId="1"/>
  </si>
  <si>
    <t>「特殊条件者を社会保障する」社会福祉から、下欄、「一般的生活の無償化」をメインに進める。</t>
    <rPh sb="1" eb="3">
      <t>トクシュ</t>
    </rPh>
    <rPh sb="3" eb="5">
      <t>ジョウケン</t>
    </rPh>
    <rPh sb="5" eb="6">
      <t>シャ</t>
    </rPh>
    <rPh sb="7" eb="9">
      <t>シャカイ</t>
    </rPh>
    <rPh sb="9" eb="11">
      <t>ホショウ</t>
    </rPh>
    <rPh sb="14" eb="16">
      <t>シャカイ</t>
    </rPh>
    <rPh sb="16" eb="18">
      <t>フクシ</t>
    </rPh>
    <rPh sb="21" eb="22">
      <t>シタ</t>
    </rPh>
    <rPh sb="22" eb="23">
      <t>ラン</t>
    </rPh>
    <rPh sb="25" eb="27">
      <t>イッパン</t>
    </rPh>
    <rPh sb="27" eb="28">
      <t>テキ</t>
    </rPh>
    <rPh sb="28" eb="30">
      <t>セイカツ</t>
    </rPh>
    <rPh sb="31" eb="34">
      <t>ムショウカ</t>
    </rPh>
    <rPh sb="40" eb="41">
      <t>スス</t>
    </rPh>
    <phoneticPr fontId="1"/>
  </si>
  <si>
    <t>2016.10.1　ＴＫ</t>
    <phoneticPr fontId="1"/>
  </si>
  <si>
    <t>＜国際関係：貿易と産業構造問題＞</t>
    <rPh sb="1" eb="3">
      <t>コクサイ</t>
    </rPh>
    <rPh sb="3" eb="5">
      <t>カンケイ</t>
    </rPh>
    <rPh sb="6" eb="8">
      <t>ボウエキ</t>
    </rPh>
    <rPh sb="9" eb="11">
      <t>サンギョウ</t>
    </rPh>
    <rPh sb="11" eb="13">
      <t>コウゾウ</t>
    </rPh>
    <rPh sb="13" eb="15">
      <t>モンダイ</t>
    </rPh>
    <phoneticPr fontId="1"/>
  </si>
  <si>
    <t>※地理的位置：ロシア・中国・朝鮮との協調</t>
    <rPh sb="1" eb="4">
      <t>チリテキ</t>
    </rPh>
    <rPh sb="4" eb="6">
      <t>イチ</t>
    </rPh>
    <rPh sb="11" eb="13">
      <t>チュウゴク</t>
    </rPh>
    <rPh sb="14" eb="16">
      <t>チョウセン</t>
    </rPh>
    <rPh sb="18" eb="20">
      <t>キョウチョウ</t>
    </rPh>
    <phoneticPr fontId="1"/>
  </si>
  <si>
    <t>※合計特殊出産係数1.5の衝撃</t>
    <rPh sb="1" eb="3">
      <t>ゴウケイ</t>
    </rPh>
    <rPh sb="3" eb="5">
      <t>トクシュ</t>
    </rPh>
    <rPh sb="5" eb="7">
      <t>シュッサン</t>
    </rPh>
    <rPh sb="7" eb="9">
      <t>ケイスウ</t>
    </rPh>
    <rPh sb="13" eb="15">
      <t>ショウゲキ</t>
    </rPh>
    <phoneticPr fontId="1"/>
  </si>
  <si>
    <t>　地方自治体崩壊</t>
    <rPh sb="1" eb="3">
      <t>チホウ</t>
    </rPh>
    <rPh sb="3" eb="6">
      <t>ジチタイ</t>
    </rPh>
    <rPh sb="6" eb="8">
      <t>ホウカイ</t>
    </rPh>
    <phoneticPr fontId="1"/>
  </si>
  <si>
    <r>
      <t>学校・衛生他、</t>
    </r>
    <r>
      <rPr>
        <sz val="11"/>
        <color rgb="FFFF0000"/>
        <rFont val="ＭＳ Ｐゴシック"/>
        <family val="3"/>
        <charset val="128"/>
        <scheme val="minor"/>
      </rPr>
      <t>協同欲求充足分</t>
    </r>
    <rPh sb="0" eb="2">
      <t>ガッコウ</t>
    </rPh>
    <rPh sb="3" eb="5">
      <t>エイセイ</t>
    </rPh>
    <rPh sb="5" eb="6">
      <t>ホカ</t>
    </rPh>
    <rPh sb="7" eb="9">
      <t>キョウドウ</t>
    </rPh>
    <rPh sb="9" eb="11">
      <t>ヨッキュウ</t>
    </rPh>
    <rPh sb="11" eb="13">
      <t>ジュウソク</t>
    </rPh>
    <rPh sb="13" eb="14">
      <t>ブン</t>
    </rPh>
    <phoneticPr fontId="1"/>
  </si>
  <si>
    <r>
      <t>・ここ＜</t>
    </r>
    <r>
      <rPr>
        <sz val="11"/>
        <color rgb="FFFF0000"/>
        <rFont val="ＭＳ Ｐゴシック"/>
        <family val="3"/>
        <charset val="128"/>
        <scheme val="minor"/>
      </rPr>
      <t>個人消費財の分配</t>
    </r>
    <r>
      <rPr>
        <sz val="11"/>
        <color theme="1"/>
        <rFont val="ＭＳ Ｐゴシック"/>
        <family val="2"/>
        <charset val="128"/>
        <scheme val="minor"/>
      </rPr>
      <t>＞では、商品交換を規制する同じ原則＜各人の抽象的労働量による平等＞が支配している。資本主義の残滓。</t>
    </r>
    <rPh sb="4" eb="6">
      <t>コジン</t>
    </rPh>
    <rPh sb="8" eb="9">
      <t>ザイ</t>
    </rPh>
    <rPh sb="10" eb="12">
      <t>ブンパイ</t>
    </rPh>
    <rPh sb="30" eb="32">
      <t>カクジン</t>
    </rPh>
    <rPh sb="33" eb="35">
      <t>チュウショウ</t>
    </rPh>
    <rPh sb="35" eb="36">
      <t>テキ</t>
    </rPh>
    <rPh sb="36" eb="38">
      <t>ロウドウ</t>
    </rPh>
    <rPh sb="38" eb="39">
      <t>リョウ</t>
    </rPh>
    <rPh sb="42" eb="44">
      <t>ビョウドウ</t>
    </rPh>
    <rPh sb="53" eb="55">
      <t>シホン</t>
    </rPh>
    <rPh sb="55" eb="57">
      <t>シュギ</t>
    </rPh>
    <rPh sb="58" eb="60">
      <t>ザンシ</t>
    </rPh>
    <phoneticPr fontId="2"/>
  </si>
  <si>
    <t>※このプランは、今ひとつ研究追跡不足な「現代の日本資本主義」データを「でも大体こんなもんでしょ」と処理することに基づいて、作成されております。</t>
    <rPh sb="8" eb="9">
      <t>イマ</t>
    </rPh>
    <rPh sb="12" eb="14">
      <t>ケンキュウ</t>
    </rPh>
    <rPh sb="14" eb="16">
      <t>ツイセキ</t>
    </rPh>
    <rPh sb="16" eb="18">
      <t>ブソク</t>
    </rPh>
    <rPh sb="20" eb="22">
      <t>ゲンダイ</t>
    </rPh>
    <rPh sb="23" eb="25">
      <t>ニホン</t>
    </rPh>
    <rPh sb="25" eb="27">
      <t>シホン</t>
    </rPh>
    <rPh sb="27" eb="29">
      <t>シュギ</t>
    </rPh>
    <rPh sb="37" eb="39">
      <t>ダイタイ</t>
    </rPh>
    <rPh sb="49" eb="51">
      <t>ショリ</t>
    </rPh>
    <rPh sb="56" eb="57">
      <t>モト</t>
    </rPh>
    <rPh sb="61" eb="63">
      <t>サクセイ</t>
    </rPh>
    <phoneticPr fontId="1"/>
  </si>
  <si>
    <t>※そんないい加減そうな前提をもとに、真剣に行われていることは以下の事項でしょう。</t>
    <rPh sb="6" eb="8">
      <t>カゲン</t>
    </rPh>
    <rPh sb="11" eb="13">
      <t>ゼンテイ</t>
    </rPh>
    <rPh sb="18" eb="20">
      <t>シンケン</t>
    </rPh>
    <rPh sb="21" eb="22">
      <t>オコナ</t>
    </rPh>
    <rPh sb="30" eb="32">
      <t>イカ</t>
    </rPh>
    <rPh sb="33" eb="35">
      <t>ジコウ</t>
    </rPh>
    <phoneticPr fontId="1"/>
  </si>
  <si>
    <t>　　④生産力が高まると、「無償フォンド」が拡大され、「個人選択自由消費財」を飲み込んでいく。</t>
    <rPh sb="3" eb="6">
      <t>セイサンリョク</t>
    </rPh>
    <rPh sb="7" eb="8">
      <t>タカ</t>
    </rPh>
    <rPh sb="13" eb="15">
      <t>ムショウ</t>
    </rPh>
    <rPh sb="21" eb="23">
      <t>カクダイ</t>
    </rPh>
    <rPh sb="27" eb="29">
      <t>コジン</t>
    </rPh>
    <rPh sb="29" eb="31">
      <t>センタク</t>
    </rPh>
    <rPh sb="31" eb="33">
      <t>ジユウ</t>
    </rPh>
    <rPh sb="33" eb="35">
      <t>ショウヒ</t>
    </rPh>
    <rPh sb="35" eb="36">
      <t>ザイ</t>
    </rPh>
    <rPh sb="38" eb="39">
      <t>ノ</t>
    </rPh>
    <rPh sb="40" eb="41">
      <t>コ</t>
    </rPh>
    <phoneticPr fontId="1"/>
  </si>
  <si>
    <t>私の分類：内容・内訳</t>
    <rPh sb="0" eb="1">
      <t>ワタシ</t>
    </rPh>
    <rPh sb="2" eb="4">
      <t>ブンルイ</t>
    </rPh>
    <rPh sb="5" eb="7">
      <t>ナイヨウ</t>
    </rPh>
    <rPh sb="8" eb="10">
      <t>ウチワケ</t>
    </rPh>
    <phoneticPr fontId="1"/>
  </si>
  <si>
    <t>　　⑩酒井も10/1言っていたが、「ＧＤＰ500兆円・社会主義プラン」は、本気でやれば資本主義(社会民主主義)の所得再分配処理・現憲法下でも可能なレベルである。</t>
    <rPh sb="3" eb="5">
      <t>サカイ</t>
    </rPh>
    <rPh sb="10" eb="11">
      <t>イ</t>
    </rPh>
    <rPh sb="24" eb="26">
      <t>チョウエン</t>
    </rPh>
    <rPh sb="27" eb="29">
      <t>シャカイ</t>
    </rPh>
    <rPh sb="29" eb="31">
      <t>シュギ</t>
    </rPh>
    <rPh sb="37" eb="39">
      <t>ホンキ</t>
    </rPh>
    <rPh sb="43" eb="45">
      <t>シホン</t>
    </rPh>
    <rPh sb="45" eb="47">
      <t>シュギ</t>
    </rPh>
    <rPh sb="48" eb="50">
      <t>シャカイ</t>
    </rPh>
    <rPh sb="50" eb="52">
      <t>ミンシュ</t>
    </rPh>
    <rPh sb="52" eb="54">
      <t>シュギ</t>
    </rPh>
    <rPh sb="56" eb="58">
      <t>ショトク</t>
    </rPh>
    <rPh sb="58" eb="61">
      <t>サイブンパイ</t>
    </rPh>
    <rPh sb="61" eb="63">
      <t>ショリ</t>
    </rPh>
    <rPh sb="64" eb="67">
      <t>ゲンケンポウ</t>
    </rPh>
    <rPh sb="67" eb="68">
      <t>カ</t>
    </rPh>
    <rPh sb="70" eb="72">
      <t>カノウ</t>
    </rPh>
    <phoneticPr fontId="1"/>
  </si>
  <si>
    <t>　　⑪それにしてもすごいと思うのは、たぶんマルクスは、このレベルは「当然」わかっていて「ゴータ綱領批判」で「分配イメージ」を書いた、でなければ彼の徹底さからして絶対書いていない。</t>
    <rPh sb="13" eb="14">
      <t>オモ</t>
    </rPh>
    <rPh sb="34" eb="36">
      <t>トウゼン</t>
    </rPh>
    <rPh sb="47" eb="49">
      <t>コウリョウ</t>
    </rPh>
    <rPh sb="49" eb="51">
      <t>ヒハン</t>
    </rPh>
    <rPh sb="54" eb="56">
      <t>ブンパイ</t>
    </rPh>
    <rPh sb="62" eb="63">
      <t>カ</t>
    </rPh>
    <rPh sb="71" eb="72">
      <t>カレ</t>
    </rPh>
    <rPh sb="73" eb="75">
      <t>テッテイ</t>
    </rPh>
    <rPh sb="80" eb="82">
      <t>ゼッタイ</t>
    </rPh>
    <rPh sb="82" eb="83">
      <t>カ</t>
    </rPh>
    <phoneticPr fontId="1"/>
  </si>
  <si>
    <t>　　①「ＧＤＰ500兆」は、「税」・「社会保障の自己負担」とかで中間でいじられようが、結局、私（国民）が年間産出する富であり、私(国民)が勝手に分配できるものです。</t>
    <rPh sb="10" eb="11">
      <t>チョウ</t>
    </rPh>
    <rPh sb="15" eb="16">
      <t>ゼイ</t>
    </rPh>
    <rPh sb="19" eb="21">
      <t>シャカイ</t>
    </rPh>
    <rPh sb="21" eb="23">
      <t>ホショウ</t>
    </rPh>
    <rPh sb="24" eb="26">
      <t>ジコ</t>
    </rPh>
    <rPh sb="26" eb="28">
      <t>フタン</t>
    </rPh>
    <rPh sb="32" eb="34">
      <t>チュウカン</t>
    </rPh>
    <rPh sb="43" eb="45">
      <t>ケッキョク</t>
    </rPh>
    <rPh sb="46" eb="47">
      <t>ワタシ</t>
    </rPh>
    <rPh sb="48" eb="50">
      <t>コクミン</t>
    </rPh>
    <rPh sb="52" eb="54">
      <t>ネンカン</t>
    </rPh>
    <rPh sb="54" eb="56">
      <t>サンシュツ</t>
    </rPh>
    <rPh sb="58" eb="59">
      <t>トミ</t>
    </rPh>
    <rPh sb="63" eb="64">
      <t>ワタシ</t>
    </rPh>
    <rPh sb="65" eb="67">
      <t>コクミン</t>
    </rPh>
    <rPh sb="69" eb="71">
      <t>カッテ</t>
    </rPh>
    <rPh sb="72" eb="74">
      <t>ブンパイ</t>
    </rPh>
    <phoneticPr fontId="1"/>
  </si>
  <si>
    <t>　　③ちなみに、「無償フォンド」は「配給」ではない。「マイナンバー」に入力された各人の「無償限度量(額)」に応じて、「スーパー」「病院」等々を利用し、ポスレジで相殺する。</t>
    <rPh sb="9" eb="11">
      <t>ムショウ</t>
    </rPh>
    <rPh sb="18" eb="20">
      <t>ハイキュウ</t>
    </rPh>
    <rPh sb="35" eb="37">
      <t>ニュウリョク</t>
    </rPh>
    <rPh sb="40" eb="42">
      <t>カクジン</t>
    </rPh>
    <rPh sb="44" eb="46">
      <t>ムショウ</t>
    </rPh>
    <rPh sb="46" eb="48">
      <t>ゲンド</t>
    </rPh>
    <rPh sb="48" eb="49">
      <t>リョウ</t>
    </rPh>
    <rPh sb="50" eb="51">
      <t>ガク</t>
    </rPh>
    <rPh sb="54" eb="55">
      <t>オウ</t>
    </rPh>
    <rPh sb="65" eb="67">
      <t>ビョウイン</t>
    </rPh>
    <rPh sb="68" eb="70">
      <t>トウトウ</t>
    </rPh>
    <rPh sb="71" eb="73">
      <t>リヨウ</t>
    </rPh>
    <rPh sb="80" eb="82">
      <t>ソウサイ</t>
    </rPh>
    <phoneticPr fontId="1"/>
  </si>
  <si>
    <t>　　⑤マルクスはたぶんこう確信していた：「個人選択自由消費」の「欲望」拡大より、あり余る自由時間での人間の「自由生産活動」の拡大による生産力拡大のほうが遥かに大きくなる。</t>
    <rPh sb="13" eb="15">
      <t>カクシン</t>
    </rPh>
    <rPh sb="21" eb="23">
      <t>コジン</t>
    </rPh>
    <rPh sb="23" eb="25">
      <t>センタク</t>
    </rPh>
    <rPh sb="25" eb="27">
      <t>ジユウ</t>
    </rPh>
    <rPh sb="27" eb="29">
      <t>ショウヒ</t>
    </rPh>
    <rPh sb="32" eb="34">
      <t>ヨクボウ</t>
    </rPh>
    <rPh sb="35" eb="37">
      <t>カクダイ</t>
    </rPh>
    <rPh sb="42" eb="43">
      <t>アマ</t>
    </rPh>
    <rPh sb="44" eb="46">
      <t>ジユウ</t>
    </rPh>
    <rPh sb="46" eb="48">
      <t>ジカン</t>
    </rPh>
    <rPh sb="50" eb="52">
      <t>ニンゲン</t>
    </rPh>
    <rPh sb="54" eb="56">
      <t>ジユウ</t>
    </rPh>
    <rPh sb="56" eb="58">
      <t>セイサン</t>
    </rPh>
    <rPh sb="58" eb="60">
      <t>カツドウ</t>
    </rPh>
    <rPh sb="62" eb="64">
      <t>カクダイ</t>
    </rPh>
    <rPh sb="67" eb="70">
      <t>セイサンリョク</t>
    </rPh>
    <rPh sb="70" eb="72">
      <t>カクダイ</t>
    </rPh>
    <rPh sb="76" eb="77">
      <t>ハル</t>
    </rPh>
    <rPh sb="79" eb="80">
      <t>オオ</t>
    </rPh>
    <phoneticPr fontId="1"/>
  </si>
  <si>
    <t>　　⑦家・医療・公共料金・子育て・教育・自動車・老後等々が無償になってしまうと、170兆円(現人口で1人月10万円)の「自由消費賃金」を、どう使い切るのだろうか（ＧＤＰ700兆円プラン）</t>
    <rPh sb="3" eb="4">
      <t>イエ</t>
    </rPh>
    <rPh sb="5" eb="7">
      <t>イリョウ</t>
    </rPh>
    <rPh sb="8" eb="10">
      <t>コウキョウ</t>
    </rPh>
    <rPh sb="10" eb="12">
      <t>リョウキン</t>
    </rPh>
    <rPh sb="13" eb="15">
      <t>コソダ</t>
    </rPh>
    <rPh sb="17" eb="19">
      <t>キョウイク</t>
    </rPh>
    <rPh sb="20" eb="23">
      <t>ジドウシャ</t>
    </rPh>
    <rPh sb="24" eb="26">
      <t>ロウゴ</t>
    </rPh>
    <rPh sb="26" eb="28">
      <t>トウトウ</t>
    </rPh>
    <rPh sb="29" eb="31">
      <t>ムショウ</t>
    </rPh>
    <rPh sb="43" eb="45">
      <t>チョウエン</t>
    </rPh>
    <rPh sb="46" eb="47">
      <t>ゲン</t>
    </rPh>
    <rPh sb="47" eb="49">
      <t>ジンコウ</t>
    </rPh>
    <rPh sb="51" eb="52">
      <t>ニン</t>
    </rPh>
    <rPh sb="52" eb="53">
      <t>ツキ</t>
    </rPh>
    <rPh sb="55" eb="57">
      <t>マンエン</t>
    </rPh>
    <rPh sb="60" eb="62">
      <t>ジユウ</t>
    </rPh>
    <rPh sb="62" eb="64">
      <t>ショウヒ</t>
    </rPh>
    <rPh sb="64" eb="66">
      <t>チンギン</t>
    </rPh>
    <rPh sb="71" eb="72">
      <t>ツカ</t>
    </rPh>
    <rPh sb="73" eb="74">
      <t>キ</t>
    </rPh>
    <rPh sb="87" eb="88">
      <t>チョウ</t>
    </rPh>
    <rPh sb="88" eb="89">
      <t>エン</t>
    </rPh>
    <phoneticPr fontId="1"/>
  </si>
  <si>
    <t>　　⑧エンゲルスもいっている(「反デュ―リング論」)が、共産主義は、先進資本主義から、「すぐそこ」にある社会である。ソ連では遠い未来だったろうが、日本ではすぐそこである。</t>
    <rPh sb="16" eb="17">
      <t>ハン</t>
    </rPh>
    <rPh sb="23" eb="24">
      <t>ロン</t>
    </rPh>
    <rPh sb="28" eb="30">
      <t>キョウサン</t>
    </rPh>
    <rPh sb="30" eb="32">
      <t>シュギ</t>
    </rPh>
    <rPh sb="34" eb="36">
      <t>センシン</t>
    </rPh>
    <rPh sb="36" eb="38">
      <t>シホン</t>
    </rPh>
    <rPh sb="38" eb="40">
      <t>シュギ</t>
    </rPh>
    <rPh sb="52" eb="54">
      <t>シャカイ</t>
    </rPh>
    <rPh sb="59" eb="60">
      <t>レン</t>
    </rPh>
    <rPh sb="62" eb="63">
      <t>トオ</t>
    </rPh>
    <rPh sb="64" eb="66">
      <t>ミライ</t>
    </rPh>
    <rPh sb="73" eb="75">
      <t>ニホン</t>
    </rPh>
    <phoneticPr fontId="1"/>
  </si>
  <si>
    <t>　　⑨先進資本主義では、真に重要な政策課題は、「無償フォンド」に「国民」が何を組み込むか？自由小児であり、社会主義的「生産」「市場」「商品」など、些末でどうでも問題だということである。</t>
    <rPh sb="3" eb="5">
      <t>センシン</t>
    </rPh>
    <rPh sb="5" eb="7">
      <t>シホン</t>
    </rPh>
    <rPh sb="7" eb="9">
      <t>シュギ</t>
    </rPh>
    <rPh sb="12" eb="13">
      <t>シン</t>
    </rPh>
    <rPh sb="14" eb="16">
      <t>ジュウヨウ</t>
    </rPh>
    <rPh sb="17" eb="19">
      <t>セイサク</t>
    </rPh>
    <rPh sb="19" eb="21">
      <t>カダイ</t>
    </rPh>
    <rPh sb="24" eb="26">
      <t>ムショウ</t>
    </rPh>
    <rPh sb="33" eb="35">
      <t>コクミン</t>
    </rPh>
    <rPh sb="37" eb="38">
      <t>ナニ</t>
    </rPh>
    <rPh sb="39" eb="40">
      <t>ク</t>
    </rPh>
    <rPh sb="41" eb="42">
      <t>コ</t>
    </rPh>
    <rPh sb="45" eb="47">
      <t>ジユウ</t>
    </rPh>
    <rPh sb="47" eb="49">
      <t>ショウニ</t>
    </rPh>
    <rPh sb="53" eb="55">
      <t>シャカイ</t>
    </rPh>
    <rPh sb="55" eb="58">
      <t>シュギテキ</t>
    </rPh>
    <rPh sb="59" eb="61">
      <t>セイサン</t>
    </rPh>
    <rPh sb="63" eb="65">
      <t>シジョウ</t>
    </rPh>
    <rPh sb="67" eb="69">
      <t>ショウヒン</t>
    </rPh>
    <rPh sb="73" eb="75">
      <t>サマツ</t>
    </rPh>
    <rPh sb="80" eb="82">
      <t>モンダイ</t>
    </rPh>
    <phoneticPr fontId="1"/>
  </si>
  <si>
    <t>「ゴータ綱領批判」のマルクスの分配記述</t>
    <rPh sb="4" eb="6">
      <t>コウリョウ</t>
    </rPh>
    <rPh sb="6" eb="8">
      <t>ヒハン</t>
    </rPh>
    <rPh sb="15" eb="17">
      <t>ブンパイ</t>
    </rPh>
    <rPh sb="17" eb="19">
      <t>キジュツ</t>
    </rPh>
    <phoneticPr fontId="2"/>
  </si>
  <si>
    <t>　　②個人消費は「協同欲求充足」(私はこれを「無償フォンド」と呼び共同体から提供)、と「個人選択自由消費財」(話題の「市場・社会主義的労働者『賃金』で「購入」)の二種類で分配。</t>
    <rPh sb="3" eb="5">
      <t>コジン</t>
    </rPh>
    <rPh sb="5" eb="7">
      <t>ショウヒ</t>
    </rPh>
    <rPh sb="9" eb="11">
      <t>キョウドウ</t>
    </rPh>
    <rPh sb="11" eb="13">
      <t>ヨッキュウ</t>
    </rPh>
    <rPh sb="13" eb="15">
      <t>ジュウソク</t>
    </rPh>
    <rPh sb="17" eb="18">
      <t>ワタシ</t>
    </rPh>
    <rPh sb="23" eb="25">
      <t>ムショウ</t>
    </rPh>
    <rPh sb="31" eb="32">
      <t>ヨ</t>
    </rPh>
    <rPh sb="33" eb="36">
      <t>キョウドウタイ</t>
    </rPh>
    <rPh sb="38" eb="40">
      <t>テイキョウ</t>
    </rPh>
    <rPh sb="44" eb="46">
      <t>コジン</t>
    </rPh>
    <rPh sb="46" eb="48">
      <t>センタク</t>
    </rPh>
    <rPh sb="48" eb="50">
      <t>ジユウ</t>
    </rPh>
    <rPh sb="50" eb="52">
      <t>ショウヒ</t>
    </rPh>
    <rPh sb="52" eb="53">
      <t>ザイ</t>
    </rPh>
    <rPh sb="55" eb="57">
      <t>ワダイ</t>
    </rPh>
    <rPh sb="59" eb="61">
      <t>シジョウ</t>
    </rPh>
    <rPh sb="62" eb="64">
      <t>シャカイ</t>
    </rPh>
    <rPh sb="64" eb="67">
      <t>シュギテキ</t>
    </rPh>
    <rPh sb="67" eb="70">
      <t>ロウドウシャ</t>
    </rPh>
    <rPh sb="71" eb="73">
      <t>チンギン</t>
    </rPh>
    <rPh sb="76" eb="78">
      <t>コウニュウ</t>
    </rPh>
    <rPh sb="81" eb="84">
      <t>ニシュルイ</t>
    </rPh>
    <rPh sb="85" eb="87">
      <t>ブンパイ</t>
    </rPh>
    <phoneticPr fontId="1"/>
  </si>
  <si>
    <r>
      <t>　　　　　　※</t>
    </r>
    <r>
      <rPr>
        <sz val="11"/>
        <color rgb="FFFF0000"/>
        <rFont val="ＭＳ Ｐゴシック"/>
        <family val="3"/>
        <charset val="128"/>
        <scheme val="minor"/>
      </rPr>
      <t>日本は「年金」・「医療保険」だけ</t>
    </r>
    <r>
      <rPr>
        <sz val="11"/>
        <color theme="1"/>
        <rFont val="ＭＳ Ｐゴシック"/>
        <family val="2"/>
        <charset val="128"/>
        <scheme val="minor"/>
      </rPr>
      <t>世界水準。他は、「やってない」水準。</t>
    </r>
    <rPh sb="7" eb="9">
      <t>ニホン</t>
    </rPh>
    <rPh sb="11" eb="13">
      <t>ネンキン</t>
    </rPh>
    <rPh sb="16" eb="18">
      <t>イリョウ</t>
    </rPh>
    <rPh sb="18" eb="20">
      <t>ホケン</t>
    </rPh>
    <rPh sb="23" eb="25">
      <t>セカイ</t>
    </rPh>
    <rPh sb="25" eb="27">
      <t>スイジュン</t>
    </rPh>
    <rPh sb="28" eb="29">
      <t>タ</t>
    </rPh>
    <rPh sb="38" eb="40">
      <t>スイジュン</t>
    </rPh>
    <phoneticPr fontId="6"/>
  </si>
  <si>
    <t>単位：千世帯</t>
    <rPh sb="0" eb="2">
      <t>タンイ</t>
    </rPh>
    <rPh sb="3" eb="6">
      <t>センセタイ</t>
    </rPh>
    <phoneticPr fontId="1"/>
  </si>
  <si>
    <t>（注）</t>
    <rPh sb="1" eb="2">
      <t>チュウ</t>
    </rPh>
    <phoneticPr fontId="1"/>
  </si>
  <si>
    <t>？</t>
    <phoneticPr fontId="1"/>
  </si>
  <si>
    <t>発達した社会主義・プラン</t>
    <rPh sb="0" eb="2">
      <t>ハッタツ</t>
    </rPh>
    <rPh sb="4" eb="6">
      <t>シャカイ</t>
    </rPh>
    <rPh sb="6" eb="8">
      <t>シュギ</t>
    </rPh>
    <phoneticPr fontId="1"/>
  </si>
  <si>
    <t>～国有化除き、このレベルは、ギリギリ資本主義でも可能か</t>
    <rPh sb="1" eb="4">
      <t>コクユウカ</t>
    </rPh>
    <rPh sb="4" eb="5">
      <t>ノゾ</t>
    </rPh>
    <rPh sb="18" eb="20">
      <t>シホン</t>
    </rPh>
    <rPh sb="20" eb="22">
      <t>シュギ</t>
    </rPh>
    <rPh sb="24" eb="26">
      <t>カノウ</t>
    </rPh>
    <phoneticPr fontId="1"/>
  </si>
  <si>
    <t>　　⑥そうなると、「無償フォンド」がより急速に自由消費財を飲み込んでいき、「個人選択自由消費」用の「社会主義的賃金」を使う先がなくなっていく、一般的(8割とか)分配は無償となる。</t>
    <rPh sb="10" eb="12">
      <t>ムショウ</t>
    </rPh>
    <rPh sb="20" eb="22">
      <t>キュウソク</t>
    </rPh>
    <rPh sb="23" eb="25">
      <t>ジユウ</t>
    </rPh>
    <rPh sb="25" eb="28">
      <t>ショウヒザイ</t>
    </rPh>
    <rPh sb="29" eb="30">
      <t>ノ</t>
    </rPh>
    <rPh sb="31" eb="32">
      <t>コ</t>
    </rPh>
    <rPh sb="47" eb="48">
      <t>ヨウ</t>
    </rPh>
    <rPh sb="50" eb="52">
      <t>シャカイ</t>
    </rPh>
    <rPh sb="52" eb="55">
      <t>シュギテキ</t>
    </rPh>
    <rPh sb="55" eb="57">
      <t>チンギン</t>
    </rPh>
    <rPh sb="59" eb="60">
      <t>ツカ</t>
    </rPh>
    <rPh sb="61" eb="62">
      <t>サキ</t>
    </rPh>
    <rPh sb="71" eb="74">
      <t>イッパンテキ</t>
    </rPh>
    <rPh sb="76" eb="77">
      <t>ワリ</t>
    </rPh>
    <rPh sb="80" eb="82">
      <t>ブンパイ</t>
    </rPh>
    <rPh sb="83" eb="85">
      <t>ムショウ</t>
    </rPh>
    <phoneticPr fontId="1"/>
  </si>
  <si>
    <t>主要国の名目ＧＤＰ　（ドル評価）</t>
    <rPh sb="0" eb="2">
      <t>シュヨウ</t>
    </rPh>
    <rPh sb="2" eb="3">
      <t>コク</t>
    </rPh>
    <rPh sb="4" eb="6">
      <t>メイモク</t>
    </rPh>
    <rPh sb="13" eb="15">
      <t>ヒョウカ</t>
    </rPh>
    <phoneticPr fontId="1"/>
  </si>
  <si>
    <t>※世界の中での「日本の没落」が際立っている。ＧＤＰを増加させられない・生産力発展が抑圧されている。</t>
    <rPh sb="1" eb="3">
      <t>セカイ</t>
    </rPh>
    <rPh sb="4" eb="5">
      <t>ナカ</t>
    </rPh>
    <rPh sb="8" eb="10">
      <t>ニホン</t>
    </rPh>
    <rPh sb="11" eb="13">
      <t>ボツラク</t>
    </rPh>
    <rPh sb="15" eb="17">
      <t>キワダ</t>
    </rPh>
    <rPh sb="26" eb="28">
      <t>ゾウカ</t>
    </rPh>
    <rPh sb="35" eb="38">
      <t>セイサンリョク</t>
    </rPh>
    <rPh sb="38" eb="40">
      <t>ハッテン</t>
    </rPh>
    <rPh sb="41" eb="43">
      <t>ヨクアツ</t>
    </rPh>
    <phoneticPr fontId="1"/>
  </si>
  <si>
    <t>1996差</t>
    <rPh sb="4" eb="5">
      <t>サ</t>
    </rPh>
    <phoneticPr fontId="1"/>
  </si>
  <si>
    <t>1996比</t>
    <rPh sb="4" eb="5">
      <t>ヒ</t>
    </rPh>
    <phoneticPr fontId="1"/>
  </si>
  <si>
    <t>アメリカ</t>
    <phoneticPr fontId="1"/>
  </si>
  <si>
    <t>10億ドル</t>
    <rPh sb="2" eb="3">
      <t>オク</t>
    </rPh>
    <phoneticPr fontId="1"/>
  </si>
  <si>
    <t>占有率</t>
    <rPh sb="0" eb="2">
      <t>センユウ</t>
    </rPh>
    <rPh sb="2" eb="3">
      <t>リツ</t>
    </rPh>
    <phoneticPr fontId="1"/>
  </si>
  <si>
    <t>-</t>
    <phoneticPr fontId="1"/>
  </si>
  <si>
    <t>中国</t>
    <rPh sb="0" eb="2">
      <t>チュウゴク</t>
    </rPh>
    <phoneticPr fontId="1"/>
  </si>
  <si>
    <t>日本</t>
    <rPh sb="0" eb="2">
      <t>ニホン</t>
    </rPh>
    <phoneticPr fontId="1"/>
  </si>
  <si>
    <t>ドイツ</t>
    <phoneticPr fontId="1"/>
  </si>
  <si>
    <t>イギリス</t>
    <phoneticPr fontId="1"/>
  </si>
  <si>
    <t>フランス</t>
    <phoneticPr fontId="1"/>
  </si>
  <si>
    <t>ブラジル</t>
    <phoneticPr fontId="1"/>
  </si>
  <si>
    <t>イタリア</t>
    <phoneticPr fontId="1"/>
  </si>
  <si>
    <t>インド</t>
    <phoneticPr fontId="1"/>
  </si>
  <si>
    <t>ロシア</t>
    <phoneticPr fontId="1"/>
  </si>
  <si>
    <t>カナダ</t>
    <phoneticPr fontId="1"/>
  </si>
  <si>
    <t>世界全体</t>
    <rPh sb="0" eb="2">
      <t>セカイ</t>
    </rPh>
    <rPh sb="2" eb="4">
      <t>ゼンタイ</t>
    </rPh>
    <phoneticPr fontId="1"/>
  </si>
  <si>
    <t>主要国の1人当り名目ＧＤＰ　（ドル評価）</t>
    <rPh sb="0" eb="2">
      <t>シュヨウ</t>
    </rPh>
    <rPh sb="2" eb="3">
      <t>コク</t>
    </rPh>
    <rPh sb="5" eb="6">
      <t>ニン</t>
    </rPh>
    <rPh sb="6" eb="7">
      <t>アタ</t>
    </rPh>
    <rPh sb="8" eb="10">
      <t>メイモク</t>
    </rPh>
    <rPh sb="17" eb="19">
      <t>ヒョウカ</t>
    </rPh>
    <phoneticPr fontId="1"/>
  </si>
  <si>
    <t>※世界の中での「日本の没落」が際立っている。いまや先進資本主義の最後尾に向かっている。　　※「中国の躍進」は際立つが、国家全体ではいまだ完全に後進国水準。</t>
    <rPh sb="1" eb="3">
      <t>セカイ</t>
    </rPh>
    <rPh sb="4" eb="5">
      <t>ナカ</t>
    </rPh>
    <rPh sb="8" eb="10">
      <t>ニホン</t>
    </rPh>
    <rPh sb="11" eb="13">
      <t>ボツラク</t>
    </rPh>
    <rPh sb="15" eb="17">
      <t>キワダ</t>
    </rPh>
    <rPh sb="25" eb="27">
      <t>センシン</t>
    </rPh>
    <rPh sb="27" eb="29">
      <t>シホン</t>
    </rPh>
    <rPh sb="29" eb="31">
      <t>シュギ</t>
    </rPh>
    <rPh sb="32" eb="35">
      <t>サイコウビ</t>
    </rPh>
    <rPh sb="36" eb="37">
      <t>ム</t>
    </rPh>
    <rPh sb="47" eb="49">
      <t>チュウゴク</t>
    </rPh>
    <rPh sb="50" eb="52">
      <t>ヤクシン</t>
    </rPh>
    <rPh sb="54" eb="56">
      <t>キワダ</t>
    </rPh>
    <rPh sb="59" eb="61">
      <t>コッカ</t>
    </rPh>
    <rPh sb="61" eb="63">
      <t>ゼンタイ</t>
    </rPh>
    <rPh sb="68" eb="70">
      <t>カンゼン</t>
    </rPh>
    <rPh sb="71" eb="73">
      <t>コウシン</t>
    </rPh>
    <rPh sb="73" eb="74">
      <t>コク</t>
    </rPh>
    <rPh sb="74" eb="76">
      <t>スイジュン</t>
    </rPh>
    <phoneticPr fontId="1"/>
  </si>
  <si>
    <t>額</t>
    <rPh sb="0" eb="1">
      <t>ガク</t>
    </rPh>
    <phoneticPr fontId="1"/>
  </si>
  <si>
    <t>OECD順位</t>
    <rPh sb="4" eb="6">
      <t>ジュンイ</t>
    </rPh>
    <phoneticPr fontId="1"/>
  </si>
  <si>
    <t>米国の70％</t>
    <rPh sb="0" eb="2">
      <t>ベイコク</t>
    </rPh>
    <phoneticPr fontId="1"/>
  </si>
  <si>
    <t>※46千億ドル×110円換算≒５００兆円</t>
    <rPh sb="3" eb="5">
      <t>センオク</t>
    </rPh>
    <rPh sb="11" eb="12">
      <t>エン</t>
    </rPh>
    <rPh sb="12" eb="14">
      <t>カンサン</t>
    </rPh>
    <rPh sb="18" eb="20">
      <t>チョウエン</t>
    </rPh>
    <phoneticPr fontId="1"/>
  </si>
  <si>
    <t>人口・一人当たり指標</t>
    <rPh sb="0" eb="2">
      <t>ジンコウ</t>
    </rPh>
    <rPh sb="3" eb="5">
      <t>ヒトリ</t>
    </rPh>
    <rPh sb="5" eb="6">
      <t>ア</t>
    </rPh>
    <rPh sb="8" eb="10">
      <t>シヒョウ</t>
    </rPh>
    <phoneticPr fontId="1"/>
  </si>
  <si>
    <t>※1人当り名目GDP・2014年は、ＯＥＣＤ加盟国の中で第20位、イタリア21位、中国（7,590ドル）インド（1,596ドル）ランク外</t>
    <rPh sb="2" eb="3">
      <t>ニン</t>
    </rPh>
    <rPh sb="3" eb="4">
      <t>アタ</t>
    </rPh>
    <rPh sb="5" eb="7">
      <t>メイモク</t>
    </rPh>
    <rPh sb="15" eb="16">
      <t>ネン</t>
    </rPh>
    <rPh sb="22" eb="25">
      <t>カメイコク</t>
    </rPh>
    <rPh sb="26" eb="27">
      <t>ナカ</t>
    </rPh>
    <rPh sb="28" eb="29">
      <t>ダイ</t>
    </rPh>
    <rPh sb="31" eb="32">
      <t>イ</t>
    </rPh>
    <rPh sb="39" eb="40">
      <t>イ</t>
    </rPh>
    <rPh sb="41" eb="43">
      <t>チュウゴク</t>
    </rPh>
    <rPh sb="67" eb="68">
      <t>ガイ</t>
    </rPh>
    <phoneticPr fontId="1"/>
  </si>
  <si>
    <t>人口</t>
    <rPh sb="0" eb="2">
      <t>ジンコウ</t>
    </rPh>
    <phoneticPr fontId="6"/>
  </si>
  <si>
    <t>千人</t>
    <rPh sb="0" eb="2">
      <t>センニン</t>
    </rPh>
    <phoneticPr fontId="1"/>
  </si>
  <si>
    <t>1人当り・名目ＧＤＰ（国内総生産）</t>
    <rPh sb="1" eb="2">
      <t>ニン</t>
    </rPh>
    <rPh sb="2" eb="3">
      <t>アタ</t>
    </rPh>
    <rPh sb="5" eb="7">
      <t>メイモク</t>
    </rPh>
    <rPh sb="11" eb="13">
      <t>コクナイ</t>
    </rPh>
    <rPh sb="13" eb="16">
      <t>ソウセイサン</t>
    </rPh>
    <phoneticPr fontId="6"/>
  </si>
  <si>
    <t>千円</t>
    <rPh sb="0" eb="2">
      <t>センエン</t>
    </rPh>
    <phoneticPr fontId="1"/>
  </si>
  <si>
    <t>1人当り・名目ＧＮＩ（国民総所得）</t>
    <rPh sb="1" eb="2">
      <t>ニン</t>
    </rPh>
    <rPh sb="2" eb="3">
      <t>アタ</t>
    </rPh>
    <rPh sb="5" eb="7">
      <t>メイモク</t>
    </rPh>
    <rPh sb="11" eb="13">
      <t>コクミン</t>
    </rPh>
    <rPh sb="13" eb="16">
      <t>ソウショトク</t>
    </rPh>
    <phoneticPr fontId="6"/>
  </si>
  <si>
    <t>1人当り・NI（国民所得）</t>
    <rPh sb="1" eb="2">
      <t>ニン</t>
    </rPh>
    <rPh sb="2" eb="3">
      <t>アタ</t>
    </rPh>
    <rPh sb="8" eb="10">
      <t>コクミン</t>
    </rPh>
    <rPh sb="10" eb="12">
      <t>ショトク</t>
    </rPh>
    <phoneticPr fontId="6"/>
  </si>
  <si>
    <t>ＧＤＰ：暦年・名目（1月－12月：年度ではない）、国民所得・可処分所得は年度</t>
    <rPh sb="4" eb="6">
      <t>レキネン</t>
    </rPh>
    <rPh sb="7" eb="9">
      <t>メイモク</t>
    </rPh>
    <rPh sb="11" eb="12">
      <t>ガツ</t>
    </rPh>
    <rPh sb="15" eb="16">
      <t>ガツ</t>
    </rPh>
    <rPh sb="17" eb="19">
      <t>ネンド</t>
    </rPh>
    <rPh sb="25" eb="27">
      <t>コクミン</t>
    </rPh>
    <rPh sb="27" eb="29">
      <t>ショトク</t>
    </rPh>
    <rPh sb="30" eb="33">
      <t>カショブン</t>
    </rPh>
    <rPh sb="33" eb="35">
      <t>ショトク</t>
    </rPh>
    <rPh sb="36" eb="38">
      <t>ネンド</t>
    </rPh>
    <phoneticPr fontId="6"/>
  </si>
  <si>
    <t>単位：10億円</t>
    <rPh sb="0" eb="2">
      <t>タンイ</t>
    </rPh>
    <rPh sb="5" eb="7">
      <t>オクエン</t>
    </rPh>
    <phoneticPr fontId="6"/>
  </si>
  <si>
    <t>※2014年GDPは世界のGDPの5.8％を占める過去最高は1996年15％2位から低下、米国（22.0％）中国（13.1％）に次ぎ3位。</t>
    <rPh sb="5" eb="6">
      <t>ネン</t>
    </rPh>
    <rPh sb="10" eb="12">
      <t>セカイ</t>
    </rPh>
    <rPh sb="22" eb="23">
      <t>シ</t>
    </rPh>
    <rPh sb="25" eb="27">
      <t>カコ</t>
    </rPh>
    <rPh sb="27" eb="29">
      <t>サイコウ</t>
    </rPh>
    <rPh sb="34" eb="35">
      <t>ネン</t>
    </rPh>
    <rPh sb="39" eb="40">
      <t>イ</t>
    </rPh>
    <rPh sb="42" eb="44">
      <t>テイカ</t>
    </rPh>
    <rPh sb="45" eb="47">
      <t>ベイコク</t>
    </rPh>
    <rPh sb="54" eb="56">
      <t>チュウゴク</t>
    </rPh>
    <rPh sb="64" eb="65">
      <t>ツ</t>
    </rPh>
    <rPh sb="67" eb="68">
      <t>イ</t>
    </rPh>
    <phoneticPr fontId="1"/>
  </si>
  <si>
    <t>国内総生産：ＧＤＰ</t>
    <phoneticPr fontId="6"/>
  </si>
  <si>
    <t>※海外からの所得＋</t>
    <phoneticPr fontId="6"/>
  </si>
  <si>
    <t>※海外への所得　－</t>
    <phoneticPr fontId="6"/>
  </si>
  <si>
    <t>国民総所得：ＧＮＩ（ＧＮＰ）</t>
    <phoneticPr fontId="6"/>
  </si>
  <si>
    <t>※固定資本減耗　－</t>
    <phoneticPr fontId="6"/>
  </si>
  <si>
    <t>国民純所得：ＮＮＩ（ＮＮＰ）</t>
    <rPh sb="0" eb="2">
      <t>コクミン</t>
    </rPh>
    <rPh sb="2" eb="3">
      <t>ジュン</t>
    </rPh>
    <rPh sb="3" eb="5">
      <t>ショトク</t>
    </rPh>
    <phoneticPr fontId="6"/>
  </si>
  <si>
    <t>※間接税・補助金＋</t>
    <rPh sb="1" eb="4">
      <t>カンセツゼイ</t>
    </rPh>
    <rPh sb="5" eb="8">
      <t>ホジョキン</t>
    </rPh>
    <phoneticPr fontId="6"/>
  </si>
  <si>
    <t>※不突合　　　　＋</t>
    <rPh sb="1" eb="2">
      <t>フ</t>
    </rPh>
    <rPh sb="2" eb="3">
      <t>トツ</t>
    </rPh>
    <rPh sb="3" eb="4">
      <t>ゴウ</t>
    </rPh>
    <phoneticPr fontId="6"/>
  </si>
  <si>
    <t>国民所得：ＮＩ　　※年度表示</t>
    <rPh sb="0" eb="2">
      <t>コクミン</t>
    </rPh>
    <rPh sb="2" eb="4">
      <t>ショトク</t>
    </rPh>
    <rPh sb="10" eb="12">
      <t>ネンド</t>
    </rPh>
    <rPh sb="12" eb="14">
      <t>ヒョウジ</t>
    </rPh>
    <phoneticPr fontId="6"/>
  </si>
  <si>
    <t>※他経常移転（純）</t>
    <phoneticPr fontId="6"/>
  </si>
  <si>
    <t>可処分所得</t>
    <rPh sb="0" eb="3">
      <t>カショブン</t>
    </rPh>
    <rPh sb="3" eb="5">
      <t>ショトク</t>
    </rPh>
    <phoneticPr fontId="6"/>
  </si>
  <si>
    <t>内訳1</t>
    <rPh sb="0" eb="2">
      <t>ウチワケ</t>
    </rPh>
    <phoneticPr fontId="6"/>
  </si>
  <si>
    <t>（１）非金融法人・金融機関</t>
    <phoneticPr fontId="6"/>
  </si>
  <si>
    <t>　ａ．民間</t>
    <phoneticPr fontId="6"/>
  </si>
  <si>
    <t>　ｂ．公的</t>
    <phoneticPr fontId="6"/>
  </si>
  <si>
    <t>（２）一般政府</t>
    <phoneticPr fontId="6"/>
  </si>
  <si>
    <t>（３）家計（個人企業を含む）</t>
    <phoneticPr fontId="6"/>
  </si>
  <si>
    <t>（４）対家計民間非営利団体</t>
    <phoneticPr fontId="6"/>
  </si>
  <si>
    <t>内訳2</t>
    <rPh sb="0" eb="2">
      <t>ウチワケ</t>
    </rPh>
    <phoneticPr fontId="6"/>
  </si>
  <si>
    <t>（１）一般政府</t>
    <phoneticPr fontId="6"/>
  </si>
  <si>
    <t>（２）家計（個人企業を含む）</t>
    <phoneticPr fontId="6"/>
  </si>
  <si>
    <t>（３）対家計民間非営利団体</t>
    <phoneticPr fontId="6"/>
  </si>
  <si>
    <t>ＧＤＰ：三面等価・生産＝分配＝支出</t>
    <rPh sb="4" eb="6">
      <t>サンメン</t>
    </rPh>
    <rPh sb="6" eb="8">
      <t>トウカ</t>
    </rPh>
    <rPh sb="9" eb="11">
      <t>セイサン</t>
    </rPh>
    <rPh sb="12" eb="14">
      <t>ブンパイ</t>
    </rPh>
    <rPh sb="15" eb="17">
      <t>シシュツ</t>
    </rPh>
    <phoneticPr fontId="1"/>
  </si>
  <si>
    <t>＜ＧＤＰ・生産：産業別シェア＞</t>
    <rPh sb="5" eb="7">
      <t>セイサン</t>
    </rPh>
    <rPh sb="8" eb="10">
      <t>サンギョウ</t>
    </rPh>
    <rPh sb="10" eb="11">
      <t>ベツ</t>
    </rPh>
    <phoneticPr fontId="6"/>
  </si>
  <si>
    <t>単位：％</t>
    <rPh sb="0" eb="2">
      <t>タンイ</t>
    </rPh>
    <phoneticPr fontId="6"/>
  </si>
  <si>
    <t>1.産業</t>
    <rPh sb="2" eb="4">
      <t>サンギョウ</t>
    </rPh>
    <phoneticPr fontId="6"/>
  </si>
  <si>
    <t>①農林水産業</t>
    <rPh sb="1" eb="3">
      <t>ノウリン</t>
    </rPh>
    <rPh sb="3" eb="6">
      <t>スイサンギョウ</t>
    </rPh>
    <phoneticPr fontId="6"/>
  </si>
  <si>
    <t>②鉱業</t>
    <rPh sb="1" eb="3">
      <t>コウギョウ</t>
    </rPh>
    <phoneticPr fontId="6"/>
  </si>
  <si>
    <t>③製造業</t>
    <rPh sb="1" eb="4">
      <t>セイゾウギョウ</t>
    </rPh>
    <phoneticPr fontId="6"/>
  </si>
  <si>
    <t>④建設業</t>
    <rPh sb="1" eb="4">
      <t>ケンセツギョウ</t>
    </rPh>
    <phoneticPr fontId="6"/>
  </si>
  <si>
    <t>⑤電気・ガス・水道業</t>
    <phoneticPr fontId="6"/>
  </si>
  <si>
    <t>⑥卸売・小売業</t>
    <phoneticPr fontId="6"/>
  </si>
  <si>
    <t>⑦金融・保険業</t>
    <phoneticPr fontId="6"/>
  </si>
  <si>
    <t>⑧不動産業</t>
    <phoneticPr fontId="6"/>
  </si>
  <si>
    <t>　※内、住宅賃貸業</t>
    <rPh sb="2" eb="3">
      <t>ウチ</t>
    </rPh>
    <phoneticPr fontId="6"/>
  </si>
  <si>
    <t>　※内、他の不動産業</t>
    <rPh sb="2" eb="3">
      <t>ウチ</t>
    </rPh>
    <phoneticPr fontId="6"/>
  </si>
  <si>
    <t>⑨運輸業</t>
    <rPh sb="1" eb="4">
      <t>ウンユギョウ</t>
    </rPh>
    <phoneticPr fontId="6"/>
  </si>
  <si>
    <t>⑩情報通信業</t>
    <rPh sb="1" eb="3">
      <t>ジョウホウ</t>
    </rPh>
    <rPh sb="3" eb="6">
      <t>ツウシンギョウ</t>
    </rPh>
    <phoneticPr fontId="6"/>
  </si>
  <si>
    <t>⑪サービス業</t>
    <phoneticPr fontId="6"/>
  </si>
  <si>
    <t>小　　計</t>
    <rPh sb="0" eb="1">
      <t>ショウ</t>
    </rPh>
    <rPh sb="3" eb="4">
      <t>ケイ</t>
    </rPh>
    <phoneticPr fontId="6"/>
  </si>
  <si>
    <t>２．政府サービス生産者</t>
  </si>
  <si>
    <t>３．対家計民間非営利サービス</t>
    <phoneticPr fontId="6"/>
  </si>
  <si>
    <t>合　　計</t>
    <rPh sb="0" eb="1">
      <t>ゴウ</t>
    </rPh>
    <rPh sb="3" eb="4">
      <t>ケイ</t>
    </rPh>
    <phoneticPr fontId="6"/>
  </si>
  <si>
    <t>第１次産業(①）</t>
    <phoneticPr fontId="6"/>
  </si>
  <si>
    <t>第２次産業(②～⑤）</t>
    <phoneticPr fontId="6"/>
  </si>
  <si>
    <t>第３次産業(上記以外)</t>
    <rPh sb="0" eb="1">
      <t>ダイ</t>
    </rPh>
    <rPh sb="2" eb="3">
      <t>ジ</t>
    </rPh>
    <rPh sb="3" eb="5">
      <t>サンギョウ</t>
    </rPh>
    <rPh sb="6" eb="8">
      <t>ジョウキ</t>
    </rPh>
    <rPh sb="8" eb="10">
      <t>イガイ</t>
    </rPh>
    <phoneticPr fontId="6"/>
  </si>
  <si>
    <t>＜ＧＤＰ・分配：内訳＞</t>
    <rPh sb="5" eb="7">
      <t>ブンパイ</t>
    </rPh>
    <rPh sb="8" eb="10">
      <t>ウチワケ</t>
    </rPh>
    <phoneticPr fontId="6"/>
  </si>
  <si>
    <t>労働者：雇用者報酬　※雇用役員も含む</t>
    <rPh sb="0" eb="3">
      <t>ロウドウシャ</t>
    </rPh>
    <rPh sb="11" eb="13">
      <t>コヨウ</t>
    </rPh>
    <rPh sb="13" eb="15">
      <t>ヤクイン</t>
    </rPh>
    <rPh sb="16" eb="17">
      <t>フク</t>
    </rPh>
    <phoneticPr fontId="6"/>
  </si>
  <si>
    <t>資　本：資本家所得</t>
    <rPh sb="0" eb="1">
      <t>シ</t>
    </rPh>
    <rPh sb="2" eb="3">
      <t>ホン</t>
    </rPh>
    <rPh sb="4" eb="7">
      <t>シホンカ</t>
    </rPh>
    <rPh sb="7" eb="9">
      <t>ショトク</t>
    </rPh>
    <phoneticPr fontId="1"/>
  </si>
  <si>
    <t>　・営業余剰・混合所得</t>
    <phoneticPr fontId="1"/>
  </si>
  <si>
    <t>　・固定資本減耗</t>
    <phoneticPr fontId="1"/>
  </si>
  <si>
    <t>　・生産・輸入品に課税</t>
    <phoneticPr fontId="1"/>
  </si>
  <si>
    <t>　・補助金（控除）</t>
    <phoneticPr fontId="1"/>
  </si>
  <si>
    <t>　・統計上の不突合</t>
    <phoneticPr fontId="1"/>
  </si>
  <si>
    <t>国内総分配</t>
    <rPh sb="3" eb="5">
      <t>ブンパイ</t>
    </rPh>
    <phoneticPr fontId="1"/>
  </si>
  <si>
    <t>★分配シェア</t>
    <rPh sb="1" eb="3">
      <t>ブンパイ</t>
    </rPh>
    <phoneticPr fontId="1"/>
  </si>
  <si>
    <t>＜ＧＤＰ・支出：内訳＞</t>
    <rPh sb="5" eb="7">
      <t>シシュツ</t>
    </rPh>
    <rPh sb="8" eb="10">
      <t>ウチワケ</t>
    </rPh>
    <phoneticPr fontId="6"/>
  </si>
  <si>
    <t>民間消費</t>
    <rPh sb="0" eb="2">
      <t>ミンカン</t>
    </rPh>
    <rPh sb="2" eb="4">
      <t>ショウヒ</t>
    </rPh>
    <phoneticPr fontId="6"/>
  </si>
  <si>
    <t>民間最終消費支出</t>
    <phoneticPr fontId="6"/>
  </si>
  <si>
    <t>政府から移転</t>
    <rPh sb="0" eb="2">
      <t>セイフ</t>
    </rPh>
    <rPh sb="4" eb="6">
      <t>イテン</t>
    </rPh>
    <phoneticPr fontId="6"/>
  </si>
  <si>
    <t>家計現実最終消費①</t>
    <phoneticPr fontId="6"/>
  </si>
  <si>
    <t>政府消費</t>
    <rPh sb="0" eb="2">
      <t>セイフ</t>
    </rPh>
    <rPh sb="2" eb="4">
      <t>ショウヒ</t>
    </rPh>
    <phoneticPr fontId="6"/>
  </si>
  <si>
    <t>政府最終消費支出</t>
    <rPh sb="0" eb="2">
      <t>セイフ</t>
    </rPh>
    <rPh sb="2" eb="4">
      <t>サイシュウ</t>
    </rPh>
    <rPh sb="4" eb="6">
      <t>ショウヒ</t>
    </rPh>
    <rPh sb="6" eb="8">
      <t>シシュツ</t>
    </rPh>
    <phoneticPr fontId="6"/>
  </si>
  <si>
    <t>民間への移転</t>
    <rPh sb="0" eb="2">
      <t>ミンカン</t>
    </rPh>
    <rPh sb="4" eb="6">
      <t>イテン</t>
    </rPh>
    <phoneticPr fontId="6"/>
  </si>
  <si>
    <t>政府現実最終消費②</t>
    <phoneticPr fontId="6"/>
  </si>
  <si>
    <t>総固定資本形成　③</t>
    <phoneticPr fontId="6"/>
  </si>
  <si>
    <t>　※内、無形固定資産</t>
    <rPh sb="2" eb="3">
      <t>ウチ</t>
    </rPh>
    <phoneticPr fontId="6"/>
  </si>
  <si>
    <t>在庫品増加　④</t>
    <phoneticPr fontId="6"/>
  </si>
  <si>
    <t>財貨・サービス輸出　⑤</t>
    <phoneticPr fontId="6"/>
  </si>
  <si>
    <t>財貨・サービス輸入(控除)⑥</t>
    <phoneticPr fontId="6"/>
  </si>
  <si>
    <t>国内総支出（①～⑥合計）</t>
    <rPh sb="3" eb="5">
      <t>シシュツ</t>
    </rPh>
    <rPh sb="9" eb="11">
      <t>ゴウケイ</t>
    </rPh>
    <phoneticPr fontId="6"/>
  </si>
  <si>
    <t>国民所得（ＮＩ）・家計最終消費支出</t>
    <rPh sb="0" eb="2">
      <t>コクミン</t>
    </rPh>
    <rPh sb="2" eb="4">
      <t>ショトク</t>
    </rPh>
    <rPh sb="9" eb="11">
      <t>カケイ</t>
    </rPh>
    <rPh sb="11" eb="13">
      <t>サイシュウ</t>
    </rPh>
    <rPh sb="13" eb="15">
      <t>ショウヒ</t>
    </rPh>
    <rPh sb="15" eb="17">
      <t>シシュツ</t>
    </rPh>
    <phoneticPr fontId="1"/>
  </si>
  <si>
    <t>＜国民所得・要素費用表示＞</t>
    <rPh sb="6" eb="8">
      <t>ヨウソ</t>
    </rPh>
    <rPh sb="8" eb="10">
      <t>ヒヨウ</t>
    </rPh>
    <rPh sb="10" eb="12">
      <t>ヒョウジ</t>
    </rPh>
    <phoneticPr fontId="6"/>
  </si>
  <si>
    <t>単位：兆円</t>
    <rPh sb="0" eb="2">
      <t>タンイ</t>
    </rPh>
    <rPh sb="3" eb="5">
      <t>チョウエン</t>
    </rPh>
    <phoneticPr fontId="6"/>
  </si>
  <si>
    <t>20年計</t>
    <rPh sb="2" eb="3">
      <t>ネン</t>
    </rPh>
    <rPh sb="3" eb="4">
      <t>ケイ</t>
    </rPh>
    <phoneticPr fontId="6"/>
  </si>
  <si>
    <t>国民所得</t>
    <phoneticPr fontId="6"/>
  </si>
  <si>
    <t>①雇用者報酬</t>
    <rPh sb="1" eb="4">
      <t>コヨウシャ</t>
    </rPh>
    <rPh sb="4" eb="6">
      <t>ホウシュウ</t>
    </rPh>
    <phoneticPr fontId="6"/>
  </si>
  <si>
    <t>②財産所得</t>
    <rPh sb="1" eb="3">
      <t>ザイサン</t>
    </rPh>
    <rPh sb="3" eb="5">
      <t>ショトク</t>
    </rPh>
    <phoneticPr fontId="6"/>
  </si>
  <si>
    <t>③企業所得</t>
    <rPh sb="1" eb="3">
      <t>キギョウ</t>
    </rPh>
    <rPh sb="3" eb="5">
      <t>ショトク</t>
    </rPh>
    <phoneticPr fontId="6"/>
  </si>
  <si>
    <t>　内、民間企業</t>
    <rPh sb="1" eb="2">
      <t>ウチ</t>
    </rPh>
    <rPh sb="3" eb="5">
      <t>ミンカン</t>
    </rPh>
    <rPh sb="5" eb="7">
      <t>キギョウ</t>
    </rPh>
    <phoneticPr fontId="6"/>
  </si>
  <si>
    <t>　内、金融機関</t>
    <rPh sb="1" eb="2">
      <t>ウチ</t>
    </rPh>
    <rPh sb="3" eb="5">
      <t>キンユウ</t>
    </rPh>
    <rPh sb="5" eb="7">
      <t>キカン</t>
    </rPh>
    <phoneticPr fontId="6"/>
  </si>
  <si>
    <t>労働分配率：雇用者報酬分</t>
    <rPh sb="0" eb="2">
      <t>ロウドウ</t>
    </rPh>
    <rPh sb="2" eb="4">
      <t>ブンパイ</t>
    </rPh>
    <rPh sb="4" eb="5">
      <t>リツ</t>
    </rPh>
    <rPh sb="6" eb="9">
      <t>コヨウシャ</t>
    </rPh>
    <rPh sb="9" eb="11">
      <t>ホウシュウ</t>
    </rPh>
    <rPh sb="11" eb="12">
      <t>ブン</t>
    </rPh>
    <phoneticPr fontId="6"/>
  </si>
  <si>
    <t>企業所得率：企業所得＋財産所得</t>
    <rPh sb="0" eb="2">
      <t>キギョウ</t>
    </rPh>
    <rPh sb="2" eb="4">
      <t>ショトク</t>
    </rPh>
    <rPh sb="4" eb="5">
      <t>リツ</t>
    </rPh>
    <rPh sb="6" eb="8">
      <t>キギョウ</t>
    </rPh>
    <rPh sb="8" eb="10">
      <t>ショトク</t>
    </rPh>
    <rPh sb="11" eb="13">
      <t>ザイサン</t>
    </rPh>
    <rPh sb="13" eb="15">
      <t>ショトク</t>
    </rPh>
    <phoneticPr fontId="6"/>
  </si>
  <si>
    <t>＜伸び率：1995(平成7年)を100％＞</t>
    <rPh sb="1" eb="2">
      <t>ノ</t>
    </rPh>
    <rPh sb="3" eb="4">
      <t>リツ</t>
    </rPh>
    <rPh sb="10" eb="12">
      <t>ヘイセイ</t>
    </rPh>
    <rPh sb="13" eb="14">
      <t>ネン</t>
    </rPh>
    <phoneticPr fontId="6"/>
  </si>
  <si>
    <t>国民所得の伸び</t>
    <rPh sb="0" eb="2">
      <t>コクミン</t>
    </rPh>
    <rPh sb="2" eb="4">
      <t>ショトク</t>
    </rPh>
    <rPh sb="5" eb="6">
      <t>ノ</t>
    </rPh>
    <phoneticPr fontId="6"/>
  </si>
  <si>
    <t>雇用者報酬の伸び</t>
    <rPh sb="0" eb="3">
      <t>コヨウシャ</t>
    </rPh>
    <rPh sb="3" eb="5">
      <t>ホウシュウ</t>
    </rPh>
    <rPh sb="6" eb="7">
      <t>ノ</t>
    </rPh>
    <phoneticPr fontId="6"/>
  </si>
  <si>
    <t>企業所得の伸び</t>
    <rPh sb="0" eb="2">
      <t>キギョウ</t>
    </rPh>
    <rPh sb="2" eb="4">
      <t>ショトク</t>
    </rPh>
    <rPh sb="5" eb="6">
      <t>ノ</t>
    </rPh>
    <phoneticPr fontId="6"/>
  </si>
  <si>
    <t>＜家計貯蓄率＞</t>
    <rPh sb="1" eb="3">
      <t>カケイ</t>
    </rPh>
    <rPh sb="3" eb="5">
      <t>チョチク</t>
    </rPh>
    <rPh sb="5" eb="6">
      <t>リツ</t>
    </rPh>
    <phoneticPr fontId="6"/>
  </si>
  <si>
    <t>家計最終消費支出</t>
  </si>
  <si>
    <t>家計貯蓄(ａ)</t>
    <phoneticPr fontId="6"/>
  </si>
  <si>
    <t>年金準備金受取(ｂ)</t>
    <phoneticPr fontId="6"/>
  </si>
  <si>
    <t>家計可処分所得(ｃ)</t>
    <phoneticPr fontId="6"/>
  </si>
  <si>
    <t>家計貯蓄率(a/(b+ｃ))</t>
    <rPh sb="0" eb="2">
      <t>カケイ</t>
    </rPh>
    <rPh sb="2" eb="4">
      <t>チョチク</t>
    </rPh>
    <rPh sb="4" eb="5">
      <t>リツ</t>
    </rPh>
    <phoneticPr fontId="6"/>
  </si>
  <si>
    <t>一般政府のプライマリーバランス</t>
    <rPh sb="0" eb="2">
      <t>イッパン</t>
    </rPh>
    <rPh sb="2" eb="4">
      <t>セイフ</t>
    </rPh>
    <phoneticPr fontId="6"/>
  </si>
  <si>
    <t>＜実績＞</t>
    <rPh sb="1" eb="3">
      <t>ジッセキ</t>
    </rPh>
    <phoneticPr fontId="6"/>
  </si>
  <si>
    <t>※利子の受け払い増減を除く。</t>
    <rPh sb="1" eb="3">
      <t>リシ</t>
    </rPh>
    <rPh sb="4" eb="5">
      <t>ウ</t>
    </rPh>
    <rPh sb="6" eb="7">
      <t>バラ</t>
    </rPh>
    <rPh sb="8" eb="10">
      <t>ゾウゲン</t>
    </rPh>
    <rPh sb="11" eb="12">
      <t>ノゾ</t>
    </rPh>
    <phoneticPr fontId="6"/>
  </si>
  <si>
    <t>一般政府</t>
  </si>
  <si>
    <t>　　内、中央政府</t>
    <rPh sb="2" eb="3">
      <t>ウチ</t>
    </rPh>
    <phoneticPr fontId="6"/>
  </si>
  <si>
    <t>　　内、地方政府</t>
    <rPh sb="2" eb="3">
      <t>ウチ</t>
    </rPh>
    <phoneticPr fontId="6"/>
  </si>
  <si>
    <t>　　内、社会保障基金</t>
    <rPh sb="2" eb="3">
      <t>ウチ</t>
    </rPh>
    <phoneticPr fontId="6"/>
  </si>
  <si>
    <t>＜名目ＧＤＰ比＞</t>
    <rPh sb="1" eb="3">
      <t>メイモク</t>
    </rPh>
    <rPh sb="6" eb="7">
      <t>ヒ</t>
    </rPh>
    <phoneticPr fontId="6"/>
  </si>
  <si>
    <t>日本の総資産：期末貸借対照表勘定</t>
    <rPh sb="0" eb="2">
      <t>ニホン</t>
    </rPh>
    <rPh sb="3" eb="6">
      <t>ソウシサン</t>
    </rPh>
    <rPh sb="7" eb="9">
      <t>キマツ</t>
    </rPh>
    <phoneticPr fontId="6"/>
  </si>
  <si>
    <t>※総資産は9,500兆円　※正味国富は3,000兆円</t>
    <rPh sb="1" eb="4">
      <t>ソウシサン</t>
    </rPh>
    <rPh sb="10" eb="12">
      <t>チョウエン</t>
    </rPh>
    <rPh sb="14" eb="16">
      <t>ショウミ</t>
    </rPh>
    <rPh sb="16" eb="18">
      <t>コクフ</t>
    </rPh>
    <rPh sb="24" eb="26">
      <t>チョウエン</t>
    </rPh>
    <phoneticPr fontId="1"/>
  </si>
  <si>
    <t>（１）生産資産</t>
    <phoneticPr fontId="6"/>
  </si>
  <si>
    <t>　　　ａ．在庫</t>
    <phoneticPr fontId="6"/>
  </si>
  <si>
    <t>　　　ｂ．有形固定資産</t>
    <phoneticPr fontId="6"/>
  </si>
  <si>
    <t>　　　ｃ．無形固定資産</t>
    <phoneticPr fontId="6"/>
  </si>
  <si>
    <t>（２）有形非生産資産</t>
    <phoneticPr fontId="6"/>
  </si>
  <si>
    <t>　　 うち株式</t>
    <phoneticPr fontId="6"/>
  </si>
  <si>
    <t>４．正味資産（国富）</t>
  </si>
  <si>
    <t>（参考）歴史的記念物</t>
    <phoneticPr fontId="6"/>
  </si>
  <si>
    <t>　　　　無形非生産資産</t>
    <phoneticPr fontId="6"/>
  </si>
  <si>
    <t>＜正味国富の内容＞</t>
    <rPh sb="1" eb="3">
      <t>ショウミ</t>
    </rPh>
    <rPh sb="3" eb="5">
      <t>コクフ</t>
    </rPh>
    <rPh sb="6" eb="8">
      <t>ナイヨウ</t>
    </rPh>
    <phoneticPr fontId="1"/>
  </si>
  <si>
    <t>①有形固定資産</t>
    <rPh sb="1" eb="3">
      <t>ユウケイ</t>
    </rPh>
    <rPh sb="3" eb="5">
      <t>コテイ</t>
    </rPh>
    <rPh sb="5" eb="7">
      <t>シサン</t>
    </rPh>
    <phoneticPr fontId="1"/>
  </si>
  <si>
    <t>②有形非生産資産</t>
    <rPh sb="1" eb="3">
      <t>ユウケイ</t>
    </rPh>
    <rPh sb="3" eb="4">
      <t>ヒ</t>
    </rPh>
    <rPh sb="4" eb="6">
      <t>セイサン</t>
    </rPh>
    <rPh sb="6" eb="8">
      <t>シサン</t>
    </rPh>
    <phoneticPr fontId="1"/>
  </si>
  <si>
    <t>　　　※内、土地</t>
    <rPh sb="4" eb="5">
      <t>ウチ</t>
    </rPh>
    <rPh sb="6" eb="8">
      <t>トチ</t>
    </rPh>
    <phoneticPr fontId="6"/>
  </si>
  <si>
    <t>③無形固定資産</t>
    <rPh sb="1" eb="3">
      <t>ムケイ</t>
    </rPh>
    <rPh sb="3" eb="5">
      <t>コテイ</t>
    </rPh>
    <rPh sb="5" eb="7">
      <t>シサン</t>
    </rPh>
    <phoneticPr fontId="6"/>
  </si>
  <si>
    <t>④在庫</t>
    <rPh sb="1" eb="3">
      <t>ザイコ</t>
    </rPh>
    <phoneticPr fontId="6"/>
  </si>
  <si>
    <t>⑤対外純資産</t>
    <rPh sb="1" eb="3">
      <t>タイガイ</t>
    </rPh>
    <rPh sb="3" eb="6">
      <t>ジュンシサン</t>
    </rPh>
    <phoneticPr fontId="6"/>
  </si>
  <si>
    <t>政府財政は全く余裕なし</t>
    <rPh sb="0" eb="2">
      <t>セイフ</t>
    </rPh>
    <rPh sb="2" eb="4">
      <t>ザイセイ</t>
    </rPh>
    <rPh sb="5" eb="6">
      <t>マッタ</t>
    </rPh>
    <rPh sb="7" eb="9">
      <t>ヨユウ</t>
    </rPh>
    <phoneticPr fontId="1"/>
  </si>
  <si>
    <t>＜土地・株式資産の推移＞</t>
    <rPh sb="1" eb="3">
      <t>トチ</t>
    </rPh>
    <rPh sb="4" eb="6">
      <t>カブシキ</t>
    </rPh>
    <rPh sb="6" eb="8">
      <t>シサン</t>
    </rPh>
    <rPh sb="9" eb="11">
      <t>スイイ</t>
    </rPh>
    <phoneticPr fontId="1"/>
  </si>
  <si>
    <t>土地資産額（期末残高）</t>
    <rPh sb="0" eb="2">
      <t>トチ</t>
    </rPh>
    <rPh sb="2" eb="4">
      <t>シサン</t>
    </rPh>
    <rPh sb="4" eb="5">
      <t>ガク</t>
    </rPh>
    <rPh sb="6" eb="8">
      <t>キマツ</t>
    </rPh>
    <rPh sb="8" eb="10">
      <t>ザンダカ</t>
    </rPh>
    <phoneticPr fontId="1"/>
  </si>
  <si>
    <t>　・キャピタル・ゲイン/ロス</t>
    <phoneticPr fontId="1"/>
  </si>
  <si>
    <t>　・1995年比</t>
    <rPh sb="6" eb="7">
      <t>ネン</t>
    </rPh>
    <rPh sb="7" eb="8">
      <t>ヒ</t>
    </rPh>
    <phoneticPr fontId="6"/>
  </si>
  <si>
    <t>株式資産額（期末残高）</t>
    <rPh sb="0" eb="2">
      <t>カブシキ</t>
    </rPh>
    <rPh sb="2" eb="4">
      <t>シサン</t>
    </rPh>
    <rPh sb="4" eb="5">
      <t>ガク</t>
    </rPh>
    <rPh sb="6" eb="8">
      <t>キマツ</t>
    </rPh>
    <rPh sb="8" eb="10">
      <t>ザンダカ</t>
    </rPh>
    <phoneticPr fontId="1"/>
  </si>
  <si>
    <t>＜家計資産・負債（個人企業含む）＞</t>
    <rPh sb="1" eb="3">
      <t>カケイ</t>
    </rPh>
    <rPh sb="3" eb="5">
      <t>シサン</t>
    </rPh>
    <rPh sb="6" eb="8">
      <t>フサイ</t>
    </rPh>
    <rPh sb="9" eb="11">
      <t>コジン</t>
    </rPh>
    <rPh sb="11" eb="13">
      <t>キギョウ</t>
    </rPh>
    <rPh sb="13" eb="14">
      <t>フク</t>
    </rPh>
    <phoneticPr fontId="1"/>
  </si>
  <si>
    <t>1995構成</t>
    <rPh sb="4" eb="6">
      <t>コウセイ</t>
    </rPh>
    <phoneticPr fontId="1"/>
  </si>
  <si>
    <t>2014構成</t>
    <rPh sb="4" eb="6">
      <t>コウセイ</t>
    </rPh>
    <phoneticPr fontId="1"/>
  </si>
  <si>
    <t>差</t>
    <rPh sb="0" eb="1">
      <t>サ</t>
    </rPh>
    <phoneticPr fontId="1"/>
  </si>
  <si>
    <t>1995額</t>
    <rPh sb="4" eb="5">
      <t>ガク</t>
    </rPh>
    <phoneticPr fontId="1"/>
  </si>
  <si>
    <t>2014額</t>
    <rPh sb="4" eb="5">
      <t>ガク</t>
    </rPh>
    <phoneticPr fontId="1"/>
  </si>
  <si>
    <t>伸び率</t>
    <rPh sb="0" eb="1">
      <t>ノ</t>
    </rPh>
    <rPh sb="2" eb="3">
      <t>リツ</t>
    </rPh>
    <phoneticPr fontId="1"/>
  </si>
  <si>
    <t>①非金融資産</t>
    <rPh sb="1" eb="2">
      <t>ヒ</t>
    </rPh>
    <rPh sb="2" eb="4">
      <t>キンユウ</t>
    </rPh>
    <rPh sb="4" eb="6">
      <t>シサン</t>
    </rPh>
    <phoneticPr fontId="1"/>
  </si>
  <si>
    <t>　　・内、土地</t>
    <rPh sb="3" eb="4">
      <t>ウチ</t>
    </rPh>
    <rPh sb="5" eb="7">
      <t>トチ</t>
    </rPh>
    <phoneticPr fontId="1"/>
  </si>
  <si>
    <t>土地神話の完全崩壊</t>
    <rPh sb="0" eb="2">
      <t>トチ</t>
    </rPh>
    <rPh sb="2" eb="4">
      <t>シンワ</t>
    </rPh>
    <rPh sb="5" eb="7">
      <t>カンゼン</t>
    </rPh>
    <rPh sb="7" eb="9">
      <t>ホウカイ</t>
    </rPh>
    <phoneticPr fontId="1"/>
  </si>
  <si>
    <t>②金融資産</t>
    <rPh sb="1" eb="3">
      <t>キンユウ</t>
    </rPh>
    <rPh sb="3" eb="5">
      <t>シサン</t>
    </rPh>
    <phoneticPr fontId="1"/>
  </si>
  <si>
    <t>預貯金・保険等、増えない資産で保有</t>
    <rPh sb="0" eb="3">
      <t>ヨチョキン</t>
    </rPh>
    <rPh sb="4" eb="6">
      <t>ホケン</t>
    </rPh>
    <rPh sb="6" eb="7">
      <t>トウ</t>
    </rPh>
    <rPh sb="8" eb="9">
      <t>フ</t>
    </rPh>
    <rPh sb="12" eb="14">
      <t>シサン</t>
    </rPh>
    <rPh sb="15" eb="17">
      <t>ホユウ</t>
    </rPh>
    <phoneticPr fontId="1"/>
  </si>
  <si>
    <t>　　・内、現金・預金</t>
    <rPh sb="3" eb="4">
      <t>ウチ</t>
    </rPh>
    <rPh sb="5" eb="7">
      <t>ゲンキン</t>
    </rPh>
    <rPh sb="8" eb="10">
      <t>ヨキン</t>
    </rPh>
    <phoneticPr fontId="1"/>
  </si>
  <si>
    <t>　　・内、株式以外の証券</t>
    <rPh sb="3" eb="4">
      <t>ウチ</t>
    </rPh>
    <rPh sb="5" eb="7">
      <t>カブシキ</t>
    </rPh>
    <rPh sb="7" eb="9">
      <t>イガイ</t>
    </rPh>
    <rPh sb="10" eb="12">
      <t>ショウケン</t>
    </rPh>
    <phoneticPr fontId="1"/>
  </si>
  <si>
    <t>リスク資産にはほとんど手を出していない</t>
    <rPh sb="3" eb="5">
      <t>シサン</t>
    </rPh>
    <rPh sb="11" eb="12">
      <t>テ</t>
    </rPh>
    <rPh sb="13" eb="14">
      <t>ダ</t>
    </rPh>
    <phoneticPr fontId="1"/>
  </si>
  <si>
    <t>　　・内、株式</t>
    <rPh sb="3" eb="4">
      <t>ウチ</t>
    </rPh>
    <rPh sb="5" eb="7">
      <t>カブシキ</t>
    </rPh>
    <phoneticPr fontId="1"/>
  </si>
  <si>
    <t>　　・内、保険・年金準備金</t>
    <rPh sb="3" eb="4">
      <t>ウチ</t>
    </rPh>
    <rPh sb="5" eb="7">
      <t>ホケン</t>
    </rPh>
    <rPh sb="8" eb="10">
      <t>ネンキン</t>
    </rPh>
    <rPh sb="10" eb="13">
      <t>ジュンビキン</t>
    </rPh>
    <phoneticPr fontId="1"/>
  </si>
  <si>
    <t>資産残高</t>
    <rPh sb="0" eb="2">
      <t>シサン</t>
    </rPh>
    <rPh sb="2" eb="4">
      <t>ザンダカ</t>
    </rPh>
    <phoneticPr fontId="1"/>
  </si>
  <si>
    <t>負債残高</t>
    <rPh sb="0" eb="2">
      <t>フサイ</t>
    </rPh>
    <rPh sb="2" eb="4">
      <t>ザンダカ</t>
    </rPh>
    <phoneticPr fontId="6"/>
  </si>
  <si>
    <t>「借りない」というより「借りられない」か</t>
    <rPh sb="1" eb="2">
      <t>カ</t>
    </rPh>
    <rPh sb="12" eb="13">
      <t>カ</t>
    </rPh>
    <phoneticPr fontId="1"/>
  </si>
  <si>
    <t>　　・内、借入</t>
    <rPh sb="3" eb="4">
      <t>ウチ</t>
    </rPh>
    <rPh sb="5" eb="7">
      <t>カリイレ</t>
    </rPh>
    <phoneticPr fontId="1"/>
  </si>
  <si>
    <t>正味資産残高</t>
    <rPh sb="0" eb="2">
      <t>ショウミ</t>
    </rPh>
    <rPh sb="2" eb="4">
      <t>シサン</t>
    </rPh>
    <rPh sb="4" eb="6">
      <t>ザンダカ</t>
    </rPh>
    <phoneticPr fontId="6"/>
  </si>
  <si>
    <t>＜逆算推計：法人・政府、資産・負債＞</t>
    <rPh sb="1" eb="3">
      <t>ギャクサン</t>
    </rPh>
    <rPh sb="3" eb="5">
      <t>スイケイ</t>
    </rPh>
    <rPh sb="6" eb="8">
      <t>ホウジン</t>
    </rPh>
    <rPh sb="9" eb="11">
      <t>セイフ</t>
    </rPh>
    <rPh sb="12" eb="14">
      <t>シサン</t>
    </rPh>
    <rPh sb="15" eb="17">
      <t>フサイ</t>
    </rPh>
    <phoneticPr fontId="1"/>
  </si>
  <si>
    <t xml:space="preserve"> 項          目</t>
    <phoneticPr fontId="1"/>
  </si>
  <si>
    <t>（１）生産資産</t>
  </si>
  <si>
    <t>　　　ａ．在庫</t>
  </si>
  <si>
    <t>　　　ｂ．有形固定資産</t>
  </si>
  <si>
    <t>　　　ｃ．無形固定資産</t>
  </si>
  <si>
    <t>（２）有形非生産資産</t>
  </si>
  <si>
    <t>　　・「ｂ.有形固定資産中の、土地」</t>
    <rPh sb="6" eb="8">
      <t>ユウケイ</t>
    </rPh>
    <rPh sb="8" eb="10">
      <t>コテイ</t>
    </rPh>
    <rPh sb="10" eb="12">
      <t>シサン</t>
    </rPh>
    <rPh sb="12" eb="13">
      <t>チュウ</t>
    </rPh>
    <rPh sb="15" eb="17">
      <t>トチ</t>
    </rPh>
    <phoneticPr fontId="1"/>
  </si>
  <si>
    <t>＜対外資産・負債の推移＞</t>
    <rPh sb="1" eb="3">
      <t>タイガイ</t>
    </rPh>
    <rPh sb="3" eb="5">
      <t>シサン</t>
    </rPh>
    <rPh sb="6" eb="8">
      <t>フサイ</t>
    </rPh>
    <rPh sb="9" eb="11">
      <t>スイイ</t>
    </rPh>
    <phoneticPr fontId="1"/>
  </si>
  <si>
    <t>対外資産</t>
    <rPh sb="0" eb="2">
      <t>タイガイ</t>
    </rPh>
    <rPh sb="2" eb="4">
      <t>シサン</t>
    </rPh>
    <phoneticPr fontId="1"/>
  </si>
  <si>
    <t>ＧＤＰ2倍、急激な増加</t>
    <rPh sb="4" eb="5">
      <t>バイ</t>
    </rPh>
    <rPh sb="6" eb="8">
      <t>キュウゲキ</t>
    </rPh>
    <rPh sb="9" eb="11">
      <t>ゾウカ</t>
    </rPh>
    <phoneticPr fontId="1"/>
  </si>
  <si>
    <t>　　・貸出</t>
    <rPh sb="3" eb="5">
      <t>カシダシ</t>
    </rPh>
    <phoneticPr fontId="1"/>
  </si>
  <si>
    <t>　　・直接投資</t>
    <rPh sb="3" eb="5">
      <t>チョクセツ</t>
    </rPh>
    <rPh sb="5" eb="7">
      <t>トウシ</t>
    </rPh>
    <phoneticPr fontId="1"/>
  </si>
  <si>
    <t>　　・対外証券投資</t>
    <rPh sb="3" eb="5">
      <t>タイガイ</t>
    </rPh>
    <rPh sb="5" eb="7">
      <t>ショウケン</t>
    </rPh>
    <rPh sb="7" eb="9">
      <t>トウシ</t>
    </rPh>
    <phoneticPr fontId="6"/>
  </si>
  <si>
    <t>増加の主導</t>
    <rPh sb="0" eb="2">
      <t>ゾウカ</t>
    </rPh>
    <rPh sb="3" eb="5">
      <t>シュドウ</t>
    </rPh>
    <phoneticPr fontId="1"/>
  </si>
  <si>
    <t>対外負債</t>
    <rPh sb="0" eb="2">
      <t>タイガイ</t>
    </rPh>
    <rPh sb="2" eb="4">
      <t>フサイ</t>
    </rPh>
    <phoneticPr fontId="1"/>
  </si>
  <si>
    <t>　　・借入</t>
    <rPh sb="3" eb="5">
      <t>カリイレ</t>
    </rPh>
    <phoneticPr fontId="1"/>
  </si>
  <si>
    <t>　　・国債等</t>
    <rPh sb="3" eb="5">
      <t>コクサイ</t>
    </rPh>
    <rPh sb="5" eb="6">
      <t>トウ</t>
    </rPh>
    <phoneticPr fontId="1"/>
  </si>
  <si>
    <t>9割国内、しかし年度国家予算水準に増加</t>
    <rPh sb="1" eb="2">
      <t>ワリ</t>
    </rPh>
    <rPh sb="2" eb="4">
      <t>コクナイ</t>
    </rPh>
    <rPh sb="8" eb="10">
      <t>ネンド</t>
    </rPh>
    <rPh sb="10" eb="12">
      <t>コッカ</t>
    </rPh>
    <rPh sb="12" eb="14">
      <t>ヨサン</t>
    </rPh>
    <rPh sb="14" eb="16">
      <t>スイジュン</t>
    </rPh>
    <rPh sb="17" eb="19">
      <t>ゾウカ</t>
    </rPh>
    <phoneticPr fontId="1"/>
  </si>
  <si>
    <t>　　・株式</t>
    <rPh sb="3" eb="5">
      <t>カブシキ</t>
    </rPh>
    <phoneticPr fontId="6"/>
  </si>
  <si>
    <t>外資の進出・導入も進展</t>
    <rPh sb="0" eb="2">
      <t>ガイシ</t>
    </rPh>
    <rPh sb="3" eb="5">
      <t>シンシュツ</t>
    </rPh>
    <rPh sb="6" eb="8">
      <t>ドウニュウ</t>
    </rPh>
    <rPh sb="9" eb="11">
      <t>シンテン</t>
    </rPh>
    <phoneticPr fontId="1"/>
  </si>
  <si>
    <t>対外純資産</t>
    <rPh sb="0" eb="2">
      <t>タイガイ</t>
    </rPh>
    <rPh sb="2" eb="5">
      <t>ジュンシサン</t>
    </rPh>
    <phoneticPr fontId="6"/>
  </si>
  <si>
    <t>産業別就業者</t>
    <rPh sb="0" eb="2">
      <t>サンギョウ</t>
    </rPh>
    <rPh sb="2" eb="3">
      <t>ベツ</t>
    </rPh>
    <rPh sb="3" eb="6">
      <t>シュウギョウシャ</t>
    </rPh>
    <phoneticPr fontId="2"/>
  </si>
  <si>
    <t>単位：万人</t>
    <rPh sb="0" eb="2">
      <t>タンイ</t>
    </rPh>
    <rPh sb="3" eb="5">
      <t>マンニン</t>
    </rPh>
    <phoneticPr fontId="2"/>
  </si>
  <si>
    <t>2005年</t>
    <phoneticPr fontId="18"/>
  </si>
  <si>
    <t>2006年</t>
  </si>
  <si>
    <t>2007年</t>
  </si>
  <si>
    <t>2008年</t>
  </si>
  <si>
    <t>2009年</t>
  </si>
  <si>
    <t>2010年</t>
  </si>
  <si>
    <t>2011年</t>
  </si>
  <si>
    <t>2012年</t>
  </si>
  <si>
    <t>2013年</t>
  </si>
  <si>
    <t>2014年</t>
  </si>
  <si>
    <t>2015年</t>
  </si>
  <si>
    <t>農業，
林業</t>
    <rPh sb="0" eb="2">
      <t>ノウギョウ</t>
    </rPh>
    <phoneticPr fontId="19"/>
  </si>
  <si>
    <t>非農林業　（総数）</t>
    <rPh sb="0" eb="1">
      <t>ヒ</t>
    </rPh>
    <rPh sb="1" eb="4">
      <t>ノウリンギョウ</t>
    </rPh>
    <rPh sb="6" eb="8">
      <t>ソウスウ</t>
    </rPh>
    <phoneticPr fontId="19"/>
  </si>
  <si>
    <t>建設業</t>
    <rPh sb="0" eb="3">
      <t>ケンセツギョウ</t>
    </rPh>
    <phoneticPr fontId="19"/>
  </si>
  <si>
    <t>製造業</t>
    <rPh sb="0" eb="3">
      <t>セイゾウギョウ</t>
    </rPh>
    <phoneticPr fontId="19"/>
  </si>
  <si>
    <t>情報
通信業</t>
    <rPh sb="0" eb="2">
      <t>ジョウホウ</t>
    </rPh>
    <rPh sb="3" eb="6">
      <t>ツウシンギョウ</t>
    </rPh>
    <phoneticPr fontId="19"/>
  </si>
  <si>
    <t>運輸業，
郵便業</t>
    <rPh sb="0" eb="3">
      <t>ウンユギョウ</t>
    </rPh>
    <rPh sb="5" eb="7">
      <t>ユウビン</t>
    </rPh>
    <rPh sb="7" eb="8">
      <t>ギョウ</t>
    </rPh>
    <phoneticPr fontId="19"/>
  </si>
  <si>
    <t>卸売業，
小売業</t>
    <rPh sb="0" eb="2">
      <t>オロシウ</t>
    </rPh>
    <rPh sb="2" eb="3">
      <t>ギョウ</t>
    </rPh>
    <rPh sb="5" eb="8">
      <t>コウリギョウ</t>
    </rPh>
    <phoneticPr fontId="19"/>
  </si>
  <si>
    <t>金融業，
保険業</t>
    <rPh sb="0" eb="3">
      <t>キンユウギョウ</t>
    </rPh>
    <rPh sb="5" eb="8">
      <t>ホケンギョウ</t>
    </rPh>
    <phoneticPr fontId="19"/>
  </si>
  <si>
    <t>不動産業，
物品賃貸業</t>
    <rPh sb="0" eb="3">
      <t>フドウサン</t>
    </rPh>
    <rPh sb="3" eb="4">
      <t>ギョウ</t>
    </rPh>
    <rPh sb="6" eb="8">
      <t>ブッピン</t>
    </rPh>
    <rPh sb="8" eb="11">
      <t>チンタイギョウ</t>
    </rPh>
    <phoneticPr fontId="19"/>
  </si>
  <si>
    <t>学術研究，
専門・技術
ｻｰﾋﾞｽ業</t>
    <rPh sb="0" eb="2">
      <t>ガクジュツ</t>
    </rPh>
    <rPh sb="2" eb="4">
      <t>ケンキュウ</t>
    </rPh>
    <rPh sb="6" eb="8">
      <t>センモン</t>
    </rPh>
    <rPh sb="9" eb="11">
      <t>ギジュツ</t>
    </rPh>
    <rPh sb="17" eb="18">
      <t>ギョウ</t>
    </rPh>
    <phoneticPr fontId="19"/>
  </si>
  <si>
    <t>宿泊業，
飲食
ｻｰﾋﾞｽ業</t>
    <rPh sb="0" eb="2">
      <t>シュクハク</t>
    </rPh>
    <rPh sb="2" eb="3">
      <t>ギョウ</t>
    </rPh>
    <rPh sb="5" eb="7">
      <t>インショク</t>
    </rPh>
    <rPh sb="13" eb="14">
      <t>ギョウ</t>
    </rPh>
    <phoneticPr fontId="19"/>
  </si>
  <si>
    <t>生活関連
ｻｰﾋﾞｽ業，
娯楽業</t>
    <rPh sb="0" eb="2">
      <t>セイカツ</t>
    </rPh>
    <rPh sb="2" eb="4">
      <t>カンレン</t>
    </rPh>
    <rPh sb="10" eb="11">
      <t>ギョウ</t>
    </rPh>
    <rPh sb="13" eb="16">
      <t>ゴラクギョウ</t>
    </rPh>
    <phoneticPr fontId="19"/>
  </si>
  <si>
    <t>教育，学習
支援業</t>
    <rPh sb="0" eb="2">
      <t>キョウイク</t>
    </rPh>
    <rPh sb="3" eb="5">
      <t>ガクシュウ</t>
    </rPh>
    <rPh sb="6" eb="8">
      <t>シエン</t>
    </rPh>
    <rPh sb="8" eb="9">
      <t>ギョウ</t>
    </rPh>
    <phoneticPr fontId="19"/>
  </si>
  <si>
    <t>医療，
福祉</t>
    <rPh sb="0" eb="2">
      <t>イリョウ</t>
    </rPh>
    <rPh sb="4" eb="6">
      <t>フクシ</t>
    </rPh>
    <phoneticPr fontId="19"/>
  </si>
  <si>
    <t>複合ｻｰﾋﾞｽ
事業</t>
    <rPh sb="0" eb="2">
      <t>フクゴウ</t>
    </rPh>
    <rPh sb="8" eb="10">
      <t>ジギョウ</t>
    </rPh>
    <phoneticPr fontId="19"/>
  </si>
  <si>
    <t>ｻｰﾋﾞｽ業
(他に分類
されない
もの)</t>
    <rPh sb="5" eb="6">
      <t>ギョウ</t>
    </rPh>
    <rPh sb="8" eb="9">
      <t>タ</t>
    </rPh>
    <rPh sb="10" eb="12">
      <t>ブンルイ</t>
    </rPh>
    <phoneticPr fontId="19"/>
  </si>
  <si>
    <t>公務</t>
    <rPh sb="0" eb="2">
      <t>コウム</t>
    </rPh>
    <phoneticPr fontId="19"/>
  </si>
  <si>
    <t>第一次産業・就労</t>
    <rPh sb="0" eb="1">
      <t>ダイ</t>
    </rPh>
    <rPh sb="1" eb="3">
      <t>イチジ</t>
    </rPh>
    <rPh sb="3" eb="5">
      <t>サンギョウ</t>
    </rPh>
    <rPh sb="6" eb="8">
      <t>シュウロウ</t>
    </rPh>
    <phoneticPr fontId="2"/>
  </si>
  <si>
    <t>第二次産業・就労</t>
    <rPh sb="0" eb="1">
      <t>ダイ</t>
    </rPh>
    <rPh sb="1" eb="3">
      <t>ニジ</t>
    </rPh>
    <rPh sb="3" eb="5">
      <t>サンギョウ</t>
    </rPh>
    <rPh sb="6" eb="8">
      <t>シュウロウ</t>
    </rPh>
    <phoneticPr fontId="2"/>
  </si>
  <si>
    <t>第三次産業・就労</t>
    <rPh sb="0" eb="1">
      <t>ダイ</t>
    </rPh>
    <rPh sb="1" eb="2">
      <t>サン</t>
    </rPh>
    <rPh sb="2" eb="3">
      <t>ジ</t>
    </rPh>
    <rPh sb="3" eb="5">
      <t>サンギョウ</t>
    </rPh>
    <rPh sb="6" eb="8">
      <t>シュウロウ</t>
    </rPh>
    <phoneticPr fontId="2"/>
  </si>
  <si>
    <t>合　　計</t>
    <rPh sb="0" eb="1">
      <t>ゴウ</t>
    </rPh>
    <rPh sb="3" eb="4">
      <t>ケイ</t>
    </rPh>
    <phoneticPr fontId="2"/>
  </si>
  <si>
    <t>2005年</t>
    <phoneticPr fontId="18"/>
  </si>
  <si>
    <t>ｻｰﾋﾞｽ業、他</t>
    <rPh sb="5" eb="6">
      <t>ギョウ</t>
    </rPh>
    <rPh sb="7" eb="8">
      <t>ホカ</t>
    </rPh>
    <phoneticPr fontId="19"/>
  </si>
  <si>
    <t>「価値」生産・就労</t>
    <rPh sb="1" eb="3">
      <t>カチ</t>
    </rPh>
    <rPh sb="4" eb="6">
      <t>セイサン</t>
    </rPh>
    <rPh sb="7" eb="9">
      <t>シュウロウ</t>
    </rPh>
    <phoneticPr fontId="1"/>
  </si>
  <si>
    <t>職業別就業者</t>
    <rPh sb="0" eb="2">
      <t>ショクギョウ</t>
    </rPh>
    <rPh sb="2" eb="3">
      <t>ベツ</t>
    </rPh>
    <rPh sb="3" eb="6">
      <t>シュウギョウシャ</t>
    </rPh>
    <phoneticPr fontId="1"/>
  </si>
  <si>
    <t>1.人数</t>
    <rPh sb="2" eb="4">
      <t>ニンズウ</t>
    </rPh>
    <phoneticPr fontId="1"/>
  </si>
  <si>
    <t>万人</t>
    <rPh sb="0" eb="2">
      <t>マンニン</t>
    </rPh>
    <phoneticPr fontId="1"/>
  </si>
  <si>
    <t>※2011年は、宮城・岩手・福島除く。</t>
    <rPh sb="5" eb="6">
      <t>ネン</t>
    </rPh>
    <rPh sb="8" eb="10">
      <t>ミヤギ</t>
    </rPh>
    <rPh sb="11" eb="13">
      <t>イワテ</t>
    </rPh>
    <rPh sb="14" eb="16">
      <t>フクシマ</t>
    </rPh>
    <rPh sb="16" eb="17">
      <t>ノゾ</t>
    </rPh>
    <phoneticPr fontId="1"/>
  </si>
  <si>
    <t>2.総人数比較での構成率</t>
    <rPh sb="2" eb="3">
      <t>ソウ</t>
    </rPh>
    <rPh sb="3" eb="5">
      <t>ニンズウ</t>
    </rPh>
    <rPh sb="5" eb="7">
      <t>ヒカク</t>
    </rPh>
    <rPh sb="9" eb="12">
      <t>コウセイリツ</t>
    </rPh>
    <phoneticPr fontId="1"/>
  </si>
  <si>
    <t>2010年</t>
    <rPh sb="4" eb="5">
      <t>ネン</t>
    </rPh>
    <phoneticPr fontId="1"/>
  </si>
  <si>
    <t>2011年</t>
    <rPh sb="4" eb="5">
      <t>ネン</t>
    </rPh>
    <phoneticPr fontId="1"/>
  </si>
  <si>
    <t>2012年</t>
    <rPh sb="4" eb="5">
      <t>ネン</t>
    </rPh>
    <phoneticPr fontId="1"/>
  </si>
  <si>
    <t>2013年</t>
    <rPh sb="4" eb="5">
      <t>ネン</t>
    </rPh>
    <phoneticPr fontId="1"/>
  </si>
  <si>
    <t>2014年</t>
    <rPh sb="4" eb="5">
      <t>ネン</t>
    </rPh>
    <phoneticPr fontId="1"/>
  </si>
  <si>
    <t>管理的職業</t>
    <rPh sb="0" eb="3">
      <t>カンリテキ</t>
    </rPh>
    <rPh sb="3" eb="5">
      <t>ショクギョウ</t>
    </rPh>
    <phoneticPr fontId="1"/>
  </si>
  <si>
    <t>専門的・技術的職業</t>
    <rPh sb="0" eb="2">
      <t>センモン</t>
    </rPh>
    <rPh sb="2" eb="3">
      <t>テキ</t>
    </rPh>
    <rPh sb="4" eb="7">
      <t>ギジュツテキ</t>
    </rPh>
    <rPh sb="7" eb="9">
      <t>ショクギョウ</t>
    </rPh>
    <phoneticPr fontId="1"/>
  </si>
  <si>
    <t>事務</t>
    <rPh sb="0" eb="2">
      <t>ジム</t>
    </rPh>
    <phoneticPr fontId="1"/>
  </si>
  <si>
    <t>サービス職</t>
    <rPh sb="4" eb="5">
      <t>ショク</t>
    </rPh>
    <phoneticPr fontId="1"/>
  </si>
  <si>
    <t>保安職</t>
    <rPh sb="0" eb="2">
      <t>ホアン</t>
    </rPh>
    <rPh sb="2" eb="3">
      <t>ショク</t>
    </rPh>
    <phoneticPr fontId="1"/>
  </si>
  <si>
    <t>●</t>
    <phoneticPr fontId="1"/>
  </si>
  <si>
    <t>農林漁業</t>
    <rPh sb="0" eb="2">
      <t>ノウリン</t>
    </rPh>
    <rPh sb="2" eb="4">
      <t>ギョギョウ</t>
    </rPh>
    <phoneticPr fontId="1"/>
  </si>
  <si>
    <t>生産工程</t>
    <rPh sb="0" eb="2">
      <t>セイサン</t>
    </rPh>
    <rPh sb="2" eb="4">
      <t>コウテイ</t>
    </rPh>
    <phoneticPr fontId="1"/>
  </si>
  <si>
    <t>輸送・機械運転</t>
    <rPh sb="0" eb="2">
      <t>ユソウ</t>
    </rPh>
    <rPh sb="3" eb="5">
      <t>キカイ</t>
    </rPh>
    <rPh sb="5" eb="7">
      <t>ウンテン</t>
    </rPh>
    <phoneticPr fontId="1"/>
  </si>
  <si>
    <t>建設・採掘</t>
    <rPh sb="0" eb="2">
      <t>ケンセツ</t>
    </rPh>
    <rPh sb="3" eb="5">
      <t>サイクツ</t>
    </rPh>
    <phoneticPr fontId="1"/>
  </si>
  <si>
    <t>運輸・清掃・包装等</t>
    <rPh sb="0" eb="2">
      <t>ウンユ</t>
    </rPh>
    <rPh sb="3" eb="5">
      <t>セイソウ</t>
    </rPh>
    <rPh sb="6" eb="9">
      <t>ホウソウトウ</t>
    </rPh>
    <phoneticPr fontId="1"/>
  </si>
  <si>
    <t>内・雇用者</t>
    <rPh sb="0" eb="1">
      <t>ウチ</t>
    </rPh>
    <rPh sb="2" eb="5">
      <t>コヨウシャ</t>
    </rPh>
    <phoneticPr fontId="1"/>
  </si>
  <si>
    <t>内・経営者</t>
    <rPh sb="0" eb="1">
      <t>ウチ</t>
    </rPh>
    <rPh sb="2" eb="5">
      <t>ケイエイシャ</t>
    </rPh>
    <phoneticPr fontId="1"/>
  </si>
  <si>
    <t>2016年1月</t>
    <rPh sb="4" eb="5">
      <t>ネン</t>
    </rPh>
    <rPh sb="6" eb="7">
      <t>ガツ</t>
    </rPh>
    <phoneticPr fontId="1"/>
  </si>
  <si>
    <t>休業者</t>
    <rPh sb="0" eb="1">
      <t>キュウ</t>
    </rPh>
    <rPh sb="1" eb="3">
      <t>ギョウシャ</t>
    </rPh>
    <phoneticPr fontId="1"/>
  </si>
  <si>
    <t>従業者</t>
    <rPh sb="0" eb="3">
      <t>ジュウギョウシャ</t>
    </rPh>
    <phoneticPr fontId="1"/>
  </si>
  <si>
    <t>月間就業時間</t>
    <rPh sb="0" eb="2">
      <t>ゲッカン</t>
    </rPh>
    <rPh sb="2" eb="4">
      <t>シュウギョウ</t>
    </rPh>
    <rPh sb="4" eb="6">
      <t>ジカン</t>
    </rPh>
    <phoneticPr fontId="1"/>
  </si>
  <si>
    <t>平均月就業ｈ</t>
    <rPh sb="0" eb="2">
      <t>ヘイキン</t>
    </rPh>
    <rPh sb="2" eb="3">
      <t>ツキ</t>
    </rPh>
    <rPh sb="3" eb="5">
      <t>シュウギョウ</t>
    </rPh>
    <phoneticPr fontId="1"/>
  </si>
  <si>
    <t>平均月就業日</t>
    <rPh sb="0" eb="2">
      <t>ヘイキン</t>
    </rPh>
    <rPh sb="2" eb="3">
      <t>ツキ</t>
    </rPh>
    <rPh sb="3" eb="5">
      <t>シュウギョウ</t>
    </rPh>
    <rPh sb="5" eb="6">
      <t>ヒ</t>
    </rPh>
    <phoneticPr fontId="1"/>
  </si>
  <si>
    <t>年間総労働時間</t>
    <rPh sb="0" eb="2">
      <t>ネンカン</t>
    </rPh>
    <rPh sb="2" eb="3">
      <t>ソウ</t>
    </rPh>
    <rPh sb="3" eb="5">
      <t>ロウドウ</t>
    </rPh>
    <rPh sb="5" eb="7">
      <t>ジカン</t>
    </rPh>
    <phoneticPr fontId="1"/>
  </si>
  <si>
    <t>～60ｈ</t>
    <phoneticPr fontId="1"/>
  </si>
  <si>
    <t>～120ｈ</t>
    <phoneticPr fontId="1"/>
  </si>
  <si>
    <t>～240ｈ</t>
    <phoneticPr fontId="1"/>
  </si>
  <si>
    <t>240ｈ～</t>
    <phoneticPr fontId="1"/>
  </si>
  <si>
    <t>全員</t>
    <rPh sb="0" eb="2">
      <t>ゼンイン</t>
    </rPh>
    <phoneticPr fontId="1"/>
  </si>
  <si>
    <t>総　　計</t>
    <rPh sb="0" eb="1">
      <t>ソウ</t>
    </rPh>
    <rPh sb="3" eb="4">
      <t>ケイ</t>
    </rPh>
    <phoneticPr fontId="1"/>
  </si>
  <si>
    <t>①自営業主</t>
    <rPh sb="1" eb="4">
      <t>ジエイギョウ</t>
    </rPh>
    <rPh sb="4" eb="5">
      <t>シュ</t>
    </rPh>
    <phoneticPr fontId="5"/>
  </si>
  <si>
    <t>②家族従業者</t>
    <rPh sb="1" eb="3">
      <t>カゾク</t>
    </rPh>
    <rPh sb="3" eb="5">
      <t>ジュウギョウ</t>
    </rPh>
    <rPh sb="5" eb="6">
      <t>シャ</t>
    </rPh>
    <phoneticPr fontId="5"/>
  </si>
  <si>
    <t>③雇用者</t>
    <rPh sb="1" eb="4">
      <t>コヨウシャ</t>
    </rPh>
    <phoneticPr fontId="5"/>
  </si>
  <si>
    <t>　　・役員</t>
    <rPh sb="3" eb="5">
      <t>ヤクイン</t>
    </rPh>
    <phoneticPr fontId="5"/>
  </si>
  <si>
    <t>　　・正規の職員・従業員</t>
    <rPh sb="3" eb="5">
      <t>セイキ</t>
    </rPh>
    <rPh sb="6" eb="8">
      <t>ショクイン</t>
    </rPh>
    <rPh sb="9" eb="12">
      <t>ジュウギョウイン</t>
    </rPh>
    <phoneticPr fontId="5"/>
  </si>
  <si>
    <t>　　・非正規の職員・従業員</t>
    <rPh sb="3" eb="6">
      <t>ヒセイキ</t>
    </rPh>
    <rPh sb="7" eb="9">
      <t>ショクイン</t>
    </rPh>
    <rPh sb="10" eb="13">
      <t>ジュウギョウイン</t>
    </rPh>
    <phoneticPr fontId="5"/>
  </si>
  <si>
    <t>①～③　計</t>
    <rPh sb="4" eb="5">
      <t>ケイ</t>
    </rPh>
    <phoneticPr fontId="1"/>
  </si>
  <si>
    <t>男　　性</t>
    <rPh sb="0" eb="1">
      <t>オトコ</t>
    </rPh>
    <rPh sb="3" eb="4">
      <t>セイ</t>
    </rPh>
    <phoneticPr fontId="1"/>
  </si>
  <si>
    <t>女　　性</t>
    <rPh sb="0" eb="1">
      <t>オンナ</t>
    </rPh>
    <rPh sb="3" eb="4">
      <t>セイ</t>
    </rPh>
    <phoneticPr fontId="1"/>
  </si>
  <si>
    <t>ゴータ綱領批判でのマルクスの共産主義社会観</t>
    <rPh sb="3" eb="5">
      <t>コウリョウ</t>
    </rPh>
    <rPh sb="5" eb="7">
      <t>ヒハン</t>
    </rPh>
    <rPh sb="14" eb="16">
      <t>キョウサン</t>
    </rPh>
    <rPh sb="16" eb="18">
      <t>シュギ</t>
    </rPh>
    <rPh sb="18" eb="20">
      <t>シャカイ</t>
    </rPh>
    <rPh sb="20" eb="21">
      <t>カン</t>
    </rPh>
    <phoneticPr fontId="1"/>
  </si>
  <si>
    <t>三</t>
    <rPh sb="0" eb="1">
      <t>サン</t>
    </rPh>
    <phoneticPr fontId="1"/>
  </si>
  <si>
    <t>協同組合的社会の内部での社会的総生産物の「分配」方法</t>
    <rPh sb="0" eb="2">
      <t>キョウドウ</t>
    </rPh>
    <rPh sb="2" eb="4">
      <t>クミアイ</t>
    </rPh>
    <rPh sb="4" eb="5">
      <t>テキ</t>
    </rPh>
    <rPh sb="5" eb="7">
      <t>シャカイ</t>
    </rPh>
    <rPh sb="8" eb="10">
      <t>ナイブ</t>
    </rPh>
    <rPh sb="12" eb="15">
      <t>シャカイテキ</t>
    </rPh>
    <rPh sb="15" eb="16">
      <t>ソウ</t>
    </rPh>
    <rPh sb="16" eb="19">
      <t>セイサンブツ</t>
    </rPh>
    <rPh sb="21" eb="23">
      <t>ブンパイ</t>
    </rPh>
    <rPh sb="24" eb="26">
      <t>ホウホウ</t>
    </rPh>
    <phoneticPr fontId="1"/>
  </si>
  <si>
    <t>協同社会内部での社会的総生産物分配方法</t>
    <rPh sb="17" eb="19">
      <t>ホウホウ</t>
    </rPh>
    <phoneticPr fontId="1"/>
  </si>
  <si>
    <t>●</t>
    <phoneticPr fontId="1"/>
  </si>
  <si>
    <t>次のものが控除されなければならない。</t>
    <phoneticPr fontId="1"/>
  </si>
  <si>
    <t>・・・単純再生産のための生産財分：だが長期減価償却分は、生産物として回収することはできないはず。</t>
    <rPh sb="3" eb="5">
      <t>タンジュン</t>
    </rPh>
    <rPh sb="5" eb="8">
      <t>サイセイサン</t>
    </rPh>
    <rPh sb="12" eb="15">
      <t>セイサンザイ</t>
    </rPh>
    <rPh sb="15" eb="16">
      <t>ブン</t>
    </rPh>
    <rPh sb="19" eb="21">
      <t>チョウキ</t>
    </rPh>
    <rPh sb="21" eb="23">
      <t>ゲンカ</t>
    </rPh>
    <rPh sb="23" eb="25">
      <t>ショウキャク</t>
    </rPh>
    <rPh sb="25" eb="26">
      <t>ブン</t>
    </rPh>
    <rPh sb="28" eb="31">
      <t>セイサンブツ</t>
    </rPh>
    <rPh sb="34" eb="36">
      <t>カイシュウ</t>
    </rPh>
    <phoneticPr fontId="2"/>
  </si>
  <si>
    <t>既存の労働力</t>
    <rPh sb="0" eb="2">
      <t>キソン</t>
    </rPh>
    <rPh sb="3" eb="6">
      <t>ロウドウリョク</t>
    </rPh>
    <phoneticPr fontId="2"/>
  </si>
  <si>
    <t>この控除は経済上の必要である。</t>
    <rPh sb="2" eb="4">
      <t>コウジョ</t>
    </rPh>
    <rPh sb="5" eb="7">
      <t>ケイザイ</t>
    </rPh>
    <rPh sb="7" eb="8">
      <t>ジョウ</t>
    </rPh>
    <rPh sb="9" eb="11">
      <t>ヒツヨウ</t>
    </rPh>
    <phoneticPr fontId="1"/>
  </si>
  <si>
    <t>　　　再生産時に減耗生産手段の生産枠を先取りするしかない。</t>
    <rPh sb="3" eb="6">
      <t>サイセイサン</t>
    </rPh>
    <rPh sb="6" eb="7">
      <t>ジ</t>
    </rPh>
    <rPh sb="8" eb="10">
      <t>ゲンモウ</t>
    </rPh>
    <rPh sb="10" eb="12">
      <t>セイサン</t>
    </rPh>
    <rPh sb="12" eb="14">
      <t>シュダン</t>
    </rPh>
    <rPh sb="15" eb="18">
      <t>セイサンワク</t>
    </rPh>
    <rPh sb="19" eb="21">
      <t>サキド</t>
    </rPh>
    <phoneticPr fontId="2"/>
  </si>
  <si>
    <t>この控除は持ち合わせている手段と力に応じて、一部は確率論によって決定されるべきもので</t>
    <rPh sb="2" eb="4">
      <t>コウジョ</t>
    </rPh>
    <rPh sb="5" eb="6">
      <t>モ</t>
    </rPh>
    <rPh sb="7" eb="8">
      <t>ア</t>
    </rPh>
    <rPh sb="13" eb="15">
      <t>シュダン</t>
    </rPh>
    <rPh sb="16" eb="17">
      <t>チカラ</t>
    </rPh>
    <rPh sb="18" eb="19">
      <t>オウ</t>
    </rPh>
    <rPh sb="22" eb="24">
      <t>イチブ</t>
    </rPh>
    <rPh sb="25" eb="27">
      <t>カクリツ</t>
    </rPh>
    <rPh sb="27" eb="28">
      <t>ロン</t>
    </rPh>
    <rPh sb="32" eb="34">
      <t>ケッテイ</t>
    </rPh>
    <phoneticPr fontId="1"/>
  </si>
  <si>
    <t>・・・拡大再生産のための生産財分</t>
    <rPh sb="3" eb="5">
      <t>カクダイ</t>
    </rPh>
    <rPh sb="5" eb="8">
      <t>サイセイサン</t>
    </rPh>
    <rPh sb="12" eb="15">
      <t>セイサンザイ</t>
    </rPh>
    <rPh sb="15" eb="16">
      <t>ブン</t>
    </rPh>
    <phoneticPr fontId="2"/>
  </si>
  <si>
    <t>新規の労働力</t>
    <rPh sb="0" eb="2">
      <t>シンキ</t>
    </rPh>
    <rPh sb="3" eb="6">
      <t>ロウドウリョク</t>
    </rPh>
    <phoneticPr fontId="2"/>
  </si>
  <si>
    <t>けっして正義によって算定できるものではない。</t>
    <rPh sb="4" eb="6">
      <t>セイギ</t>
    </rPh>
    <rPh sb="10" eb="12">
      <t>サンテイ</t>
    </rPh>
    <phoneticPr fontId="1"/>
  </si>
  <si>
    <t>①</t>
    <phoneticPr fontId="1"/>
  </si>
  <si>
    <t>消耗された生産手段を置き換えるための補てん</t>
    <rPh sb="0" eb="2">
      <t>ショウモウ</t>
    </rPh>
    <rPh sb="5" eb="7">
      <t>セイサン</t>
    </rPh>
    <rPh sb="7" eb="9">
      <t>シュダン</t>
    </rPh>
    <rPh sb="10" eb="11">
      <t>オ</t>
    </rPh>
    <rPh sb="12" eb="13">
      <t>カ</t>
    </rPh>
    <rPh sb="18" eb="19">
      <t>ホ</t>
    </rPh>
    <phoneticPr fontId="1"/>
  </si>
  <si>
    <t>・・・備蓄用生産物</t>
    <rPh sb="3" eb="5">
      <t>ビチク</t>
    </rPh>
    <rPh sb="5" eb="6">
      <t>ヨウ</t>
    </rPh>
    <rPh sb="6" eb="9">
      <t>セイサンブツ</t>
    </rPh>
    <phoneticPr fontId="2"/>
  </si>
  <si>
    <t>備蓄使用時には、短期の新規労働力</t>
    <rPh sb="0" eb="2">
      <t>ビチク</t>
    </rPh>
    <rPh sb="2" eb="5">
      <t>シヨウジ</t>
    </rPh>
    <rPh sb="8" eb="10">
      <t>タンキ</t>
    </rPh>
    <rPh sb="11" eb="13">
      <t>シンキ</t>
    </rPh>
    <rPh sb="13" eb="16">
      <t>ロウドウリョク</t>
    </rPh>
    <phoneticPr fontId="2"/>
  </si>
  <si>
    <t>②</t>
    <phoneticPr fontId="1"/>
  </si>
  <si>
    <t>生産を拡張するための追加部分</t>
    <rPh sb="0" eb="2">
      <t>セイサン</t>
    </rPh>
    <rPh sb="3" eb="5">
      <t>カクチョウ</t>
    </rPh>
    <rPh sb="10" eb="12">
      <t>ツイカ</t>
    </rPh>
    <rPh sb="12" eb="14">
      <t>ブブン</t>
    </rPh>
    <phoneticPr fontId="1"/>
  </si>
  <si>
    <t>③</t>
    <phoneticPr fontId="1"/>
  </si>
  <si>
    <t>事故や天災による障害等に備える予備元本または保険元本</t>
    <rPh sb="0" eb="2">
      <t>ジコ</t>
    </rPh>
    <rPh sb="3" eb="5">
      <t>テンサイ</t>
    </rPh>
    <rPh sb="8" eb="10">
      <t>ショウガイ</t>
    </rPh>
    <rPh sb="10" eb="11">
      <t>トウ</t>
    </rPh>
    <rPh sb="12" eb="13">
      <t>ソナ</t>
    </rPh>
    <rPh sb="15" eb="17">
      <t>ヨビ</t>
    </rPh>
    <rPh sb="17" eb="19">
      <t>ガンポン</t>
    </rPh>
    <rPh sb="22" eb="24">
      <t>ホケン</t>
    </rPh>
    <rPh sb="24" eb="26">
      <t>ガンポン</t>
    </rPh>
    <phoneticPr fontId="1"/>
  </si>
  <si>
    <t>・・・軍事関連生産物、行政使用生産物：軍人・役務サービス等の公務員</t>
    <rPh sb="3" eb="5">
      <t>グンジ</t>
    </rPh>
    <rPh sb="5" eb="7">
      <t>カンレン</t>
    </rPh>
    <rPh sb="7" eb="10">
      <t>セイサンブツ</t>
    </rPh>
    <rPh sb="11" eb="13">
      <t>ギョウセイ</t>
    </rPh>
    <rPh sb="13" eb="15">
      <t>シヨウ</t>
    </rPh>
    <rPh sb="15" eb="18">
      <t>セイサンブツ</t>
    </rPh>
    <rPh sb="19" eb="21">
      <t>グンジン</t>
    </rPh>
    <rPh sb="22" eb="24">
      <t>エキム</t>
    </rPh>
    <rPh sb="28" eb="29">
      <t>トウ</t>
    </rPh>
    <rPh sb="30" eb="33">
      <t>コウムイン</t>
    </rPh>
    <phoneticPr fontId="2"/>
  </si>
  <si>
    <t>既存・大きな労働力</t>
    <rPh sb="0" eb="2">
      <t>キソン</t>
    </rPh>
    <rPh sb="3" eb="4">
      <t>オオ</t>
    </rPh>
    <rPh sb="6" eb="9">
      <t>ロウドウリョク</t>
    </rPh>
    <phoneticPr fontId="2"/>
  </si>
  <si>
    <t>残りの部分は消費資料として使用されるが、個人に分配されるまえに、次のものが控除される。</t>
    <rPh sb="0" eb="1">
      <t>ノコ</t>
    </rPh>
    <rPh sb="3" eb="5">
      <t>ブブン</t>
    </rPh>
    <rPh sb="6" eb="8">
      <t>ショウヒ</t>
    </rPh>
    <rPh sb="8" eb="10">
      <t>シリョウ</t>
    </rPh>
    <rPh sb="13" eb="15">
      <t>シヨウ</t>
    </rPh>
    <rPh sb="20" eb="22">
      <t>コジン</t>
    </rPh>
    <rPh sb="23" eb="25">
      <t>ブンパイ</t>
    </rPh>
    <phoneticPr fontId="1"/>
  </si>
  <si>
    <t>学校・衛生他、協同欲求充足分</t>
    <rPh sb="0" eb="2">
      <t>ガッコウ</t>
    </rPh>
    <rPh sb="3" eb="5">
      <t>エイセイ</t>
    </rPh>
    <rPh sb="5" eb="6">
      <t>ホカ</t>
    </rPh>
    <rPh sb="7" eb="9">
      <t>キョウドウ</t>
    </rPh>
    <rPh sb="9" eb="11">
      <t>ヨッキュウ</t>
    </rPh>
    <rPh sb="11" eb="13">
      <t>ジュウソク</t>
    </rPh>
    <rPh sb="13" eb="14">
      <t>ブン</t>
    </rPh>
    <phoneticPr fontId="1"/>
  </si>
  <si>
    <t>・・・教育・医療・衛生・社会インフラ全般</t>
    <rPh sb="3" eb="5">
      <t>キョウイク</t>
    </rPh>
    <rPh sb="9" eb="11">
      <t>エイセイ</t>
    </rPh>
    <rPh sb="12" eb="14">
      <t>シャカイ</t>
    </rPh>
    <rPh sb="18" eb="20">
      <t>ゼンパン</t>
    </rPh>
    <phoneticPr fontId="2"/>
  </si>
  <si>
    <t>既存・膨大な労働力</t>
    <rPh sb="0" eb="2">
      <t>キソン</t>
    </rPh>
    <rPh sb="3" eb="5">
      <t>ボウダイ</t>
    </rPh>
    <rPh sb="6" eb="9">
      <t>ロウドウリョク</t>
    </rPh>
    <phoneticPr fontId="2"/>
  </si>
  <si>
    <t>生産に属さない一般行政費。</t>
    <rPh sb="0" eb="2">
      <t>セイサン</t>
    </rPh>
    <rPh sb="3" eb="4">
      <t>ゾク</t>
    </rPh>
    <rPh sb="7" eb="9">
      <t>イッパン</t>
    </rPh>
    <rPh sb="9" eb="11">
      <t>ギョウセイ</t>
    </rPh>
    <rPh sb="11" eb="12">
      <t>ヒ</t>
    </rPh>
    <phoneticPr fontId="1"/>
  </si>
  <si>
    <t>今日の社会に比べれば最初から著しく縮小され、新社会が発展するにつれ増々減少する。</t>
    <rPh sb="0" eb="2">
      <t>コンニチ</t>
    </rPh>
    <rPh sb="3" eb="5">
      <t>シャカイ</t>
    </rPh>
    <rPh sb="6" eb="7">
      <t>クラ</t>
    </rPh>
    <rPh sb="10" eb="12">
      <t>サイショ</t>
    </rPh>
    <rPh sb="14" eb="15">
      <t>イチジル</t>
    </rPh>
    <rPh sb="17" eb="19">
      <t>シュクショウ</t>
    </rPh>
    <rPh sb="22" eb="25">
      <t>シンシャカイ</t>
    </rPh>
    <rPh sb="26" eb="28">
      <t>ハッテン</t>
    </rPh>
    <rPh sb="33" eb="35">
      <t>マスマス</t>
    </rPh>
    <rPh sb="35" eb="37">
      <t>ゲンショウ</t>
    </rPh>
    <phoneticPr fontId="1"/>
  </si>
  <si>
    <t>・・・生活保護・社会福祉・社会保険・年金・次世代育成・他</t>
    <rPh sb="3" eb="5">
      <t>セイカツ</t>
    </rPh>
    <rPh sb="5" eb="7">
      <t>ホゴ</t>
    </rPh>
    <rPh sb="8" eb="10">
      <t>シャカイ</t>
    </rPh>
    <rPh sb="10" eb="12">
      <t>フクシ</t>
    </rPh>
    <rPh sb="13" eb="15">
      <t>シャカイ</t>
    </rPh>
    <rPh sb="15" eb="17">
      <t>ホケン</t>
    </rPh>
    <rPh sb="21" eb="24">
      <t>ジセダイ</t>
    </rPh>
    <rPh sb="24" eb="26">
      <t>イクセイ</t>
    </rPh>
    <phoneticPr fontId="1"/>
  </si>
  <si>
    <t>学校や衛生設備等、いろいろな欲求を共同で満たすのにあてられる部分。</t>
    <rPh sb="0" eb="2">
      <t>ガッコウ</t>
    </rPh>
    <rPh sb="3" eb="5">
      <t>エイセイ</t>
    </rPh>
    <rPh sb="5" eb="7">
      <t>セツビ</t>
    </rPh>
    <rPh sb="7" eb="8">
      <t>トウ</t>
    </rPh>
    <rPh sb="14" eb="16">
      <t>ヨッキュウ</t>
    </rPh>
    <rPh sb="17" eb="19">
      <t>キョウドウ</t>
    </rPh>
    <rPh sb="20" eb="21">
      <t>ミ</t>
    </rPh>
    <rPh sb="30" eb="32">
      <t>ブブン</t>
    </rPh>
    <phoneticPr fontId="1"/>
  </si>
  <si>
    <t>　　子供・学生・老人・養育中親・失業者・他</t>
    <rPh sb="2" eb="4">
      <t>コドモ</t>
    </rPh>
    <rPh sb="5" eb="7">
      <t>ガクセイ</t>
    </rPh>
    <rPh sb="8" eb="10">
      <t>ロウジン</t>
    </rPh>
    <rPh sb="11" eb="13">
      <t>ヨウイク</t>
    </rPh>
    <rPh sb="13" eb="14">
      <t>チュウ</t>
    </rPh>
    <rPh sb="14" eb="15">
      <t>オヤ</t>
    </rPh>
    <rPh sb="16" eb="19">
      <t>シツギョウシャ</t>
    </rPh>
    <rPh sb="20" eb="21">
      <t>ホカ</t>
    </rPh>
    <phoneticPr fontId="2"/>
  </si>
  <si>
    <t>今日の社会に比べれば最初から著しく増大され、新社会が発展するにつれ増々増大する。</t>
    <rPh sb="0" eb="2">
      <t>コンニチ</t>
    </rPh>
    <rPh sb="3" eb="5">
      <t>シャカイ</t>
    </rPh>
    <rPh sb="6" eb="7">
      <t>クラ</t>
    </rPh>
    <rPh sb="10" eb="12">
      <t>サイショ</t>
    </rPh>
    <rPh sb="14" eb="15">
      <t>イチジル</t>
    </rPh>
    <rPh sb="17" eb="19">
      <t>ゾウダイ</t>
    </rPh>
    <rPh sb="22" eb="25">
      <t>シンシャカイ</t>
    </rPh>
    <rPh sb="26" eb="28">
      <t>ハッテン</t>
    </rPh>
    <rPh sb="33" eb="35">
      <t>マスマス</t>
    </rPh>
    <rPh sb="35" eb="37">
      <t>ゾウダイ</t>
    </rPh>
    <phoneticPr fontId="1"/>
  </si>
  <si>
    <t>・・・個人消費分</t>
    <rPh sb="3" eb="5">
      <t>コジン</t>
    </rPh>
    <rPh sb="5" eb="7">
      <t>ショウヒ</t>
    </rPh>
    <rPh sb="7" eb="8">
      <t>ブン</t>
    </rPh>
    <phoneticPr fontId="2"/>
  </si>
  <si>
    <t>労働不能者等のための元本。</t>
    <rPh sb="0" eb="2">
      <t>ロウドウ</t>
    </rPh>
    <rPh sb="2" eb="4">
      <t>フノウ</t>
    </rPh>
    <rPh sb="4" eb="5">
      <t>シャ</t>
    </rPh>
    <rPh sb="5" eb="6">
      <t>トウ</t>
    </rPh>
    <rPh sb="10" eb="12">
      <t>ガンポン</t>
    </rPh>
    <phoneticPr fontId="1"/>
  </si>
  <si>
    <t>　　個人消費フォンドは協同体の協同所有・「労働証書」と交換して分配</t>
    <rPh sb="2" eb="4">
      <t>コジン</t>
    </rPh>
    <rPh sb="4" eb="6">
      <t>ショウヒ</t>
    </rPh>
    <rPh sb="11" eb="14">
      <t>キョウドウタイ</t>
    </rPh>
    <rPh sb="15" eb="17">
      <t>キョウドウ</t>
    </rPh>
    <rPh sb="17" eb="19">
      <t>ショユウ</t>
    </rPh>
    <rPh sb="21" eb="23">
      <t>ロウドウ</t>
    </rPh>
    <rPh sb="23" eb="25">
      <t>ショウショ</t>
    </rPh>
    <rPh sb="27" eb="29">
      <t>コウカン</t>
    </rPh>
    <rPh sb="31" eb="33">
      <t>ブンパイ</t>
    </rPh>
    <phoneticPr fontId="1"/>
  </si>
  <si>
    <t>今日のいわゆる公共の貧民救済費にあたるもの。</t>
    <rPh sb="0" eb="2">
      <t>コンニチ</t>
    </rPh>
    <rPh sb="7" eb="9">
      <t>コウキョウ</t>
    </rPh>
    <rPh sb="10" eb="12">
      <t>ヒンミン</t>
    </rPh>
    <rPh sb="12" eb="14">
      <t>キュウサイ</t>
    </rPh>
    <rPh sb="14" eb="15">
      <t>ヒ</t>
    </rPh>
    <phoneticPr fontId="1"/>
  </si>
  <si>
    <t>　　必要生産物と剰余生産物の個人分配分</t>
    <rPh sb="2" eb="4">
      <t>ヒツヨウ</t>
    </rPh>
    <rPh sb="4" eb="7">
      <t>セイサンブツ</t>
    </rPh>
    <rPh sb="8" eb="10">
      <t>ジョウヨ</t>
    </rPh>
    <rPh sb="10" eb="13">
      <t>セイサンブツ</t>
    </rPh>
    <rPh sb="14" eb="16">
      <t>コジン</t>
    </rPh>
    <rPh sb="16" eb="18">
      <t>ブンパイ</t>
    </rPh>
    <rPh sb="18" eb="19">
      <t>ブン</t>
    </rPh>
    <phoneticPr fontId="2"/>
  </si>
  <si>
    <t>ここではじめて、協同組合の個々の生産者の間に分配される消費資料の部分に達する。</t>
    <rPh sb="8" eb="10">
      <t>キョウドウ</t>
    </rPh>
    <rPh sb="10" eb="12">
      <t>クミアイ</t>
    </rPh>
    <rPh sb="13" eb="15">
      <t>ココ</t>
    </rPh>
    <rPh sb="16" eb="19">
      <t>セイサンシャ</t>
    </rPh>
    <rPh sb="20" eb="21">
      <t>アイダ</t>
    </rPh>
    <rPh sb="22" eb="24">
      <t>ブンパイ</t>
    </rPh>
    <rPh sb="27" eb="29">
      <t>ショウヒ</t>
    </rPh>
    <rPh sb="29" eb="31">
      <t>シリョウ</t>
    </rPh>
    <rPh sb="32" eb="34">
      <t>ブブン</t>
    </rPh>
    <rPh sb="35" eb="36">
      <t>タッ</t>
    </rPh>
    <phoneticPr fontId="1"/>
  </si>
  <si>
    <t>もっとも、上記の控除されたものは、社会の一員としての彼に、直接間接に役立つのである。</t>
    <rPh sb="5" eb="7">
      <t>ジョウキ</t>
    </rPh>
    <rPh sb="8" eb="10">
      <t>コウジョ</t>
    </rPh>
    <rPh sb="17" eb="19">
      <t>シャカイ</t>
    </rPh>
    <rPh sb="20" eb="22">
      <t>イチイン</t>
    </rPh>
    <rPh sb="26" eb="27">
      <t>カレ</t>
    </rPh>
    <rPh sb="29" eb="31">
      <t>チョクセツ</t>
    </rPh>
    <rPh sb="31" eb="33">
      <t>カンセツ</t>
    </rPh>
    <rPh sb="34" eb="36">
      <t>ヤクダ</t>
    </rPh>
    <phoneticPr fontId="1"/>
  </si>
  <si>
    <t>！</t>
    <phoneticPr fontId="1"/>
  </si>
  <si>
    <t>「貨幣」という表現は一切ない＝貨幣ではないから</t>
    <rPh sb="1" eb="3">
      <t>カヘイ</t>
    </rPh>
    <rPh sb="7" eb="9">
      <t>ヒョウゲン</t>
    </rPh>
    <rPh sb="10" eb="12">
      <t>イッサイ</t>
    </rPh>
    <rPh sb="15" eb="17">
      <t>カヘイ</t>
    </rPh>
    <phoneticPr fontId="1"/>
  </si>
  <si>
    <t>生産手段の共有を土台とする協同組合的社会の内部では、生産者はその生産物を交換しない。</t>
    <rPh sb="0" eb="2">
      <t>セイサン</t>
    </rPh>
    <rPh sb="2" eb="4">
      <t>シュダン</t>
    </rPh>
    <rPh sb="5" eb="7">
      <t>キョウユウ</t>
    </rPh>
    <rPh sb="8" eb="10">
      <t>ドダイ</t>
    </rPh>
    <rPh sb="13" eb="15">
      <t>キョウドウ</t>
    </rPh>
    <rPh sb="15" eb="18">
      <t>クミアイテキ</t>
    </rPh>
    <rPh sb="18" eb="20">
      <t>シャカイ</t>
    </rPh>
    <rPh sb="21" eb="23">
      <t>ナイブ</t>
    </rPh>
    <rPh sb="26" eb="29">
      <t>セイサンシャ</t>
    </rPh>
    <rPh sb="32" eb="35">
      <t>セイサンブツ</t>
    </rPh>
    <rPh sb="36" eb="38">
      <t>コウカン</t>
    </rPh>
    <phoneticPr fontId="1"/>
  </si>
  <si>
    <t>内部では、生産物は全てフォンドにあり、生産者は分配量の証明書という権利書を持つ。</t>
    <rPh sb="0" eb="2">
      <t>ナイブ</t>
    </rPh>
    <rPh sb="5" eb="7">
      <t>セイサン</t>
    </rPh>
    <rPh sb="7" eb="8">
      <t>ブツ</t>
    </rPh>
    <rPh sb="9" eb="10">
      <t>スベ</t>
    </rPh>
    <rPh sb="19" eb="22">
      <t>セイサンシャ</t>
    </rPh>
    <rPh sb="23" eb="25">
      <t>ブンパイ</t>
    </rPh>
    <rPh sb="25" eb="26">
      <t>リョウ</t>
    </rPh>
    <rPh sb="27" eb="30">
      <t>ショウメイショ</t>
    </rPh>
    <rPh sb="33" eb="36">
      <t>ケンリショ</t>
    </rPh>
    <rPh sb="37" eb="38">
      <t>モ</t>
    </rPh>
    <phoneticPr fontId="1"/>
  </si>
  <si>
    <t>同様に、生産物に費やされた労働がこの生産物の価値として現れることはない。</t>
    <rPh sb="0" eb="2">
      <t>ドウヨウ</t>
    </rPh>
    <rPh sb="4" eb="7">
      <t>セイサンブツ</t>
    </rPh>
    <rPh sb="8" eb="9">
      <t>ツイ</t>
    </rPh>
    <rPh sb="13" eb="15">
      <t>ロウドウ</t>
    </rPh>
    <rPh sb="18" eb="21">
      <t>セイサンブツ</t>
    </rPh>
    <rPh sb="22" eb="24">
      <t>カチ</t>
    </rPh>
    <rPh sb="27" eb="28">
      <t>アラワ</t>
    </rPh>
    <phoneticPr fontId="1"/>
  </si>
  <si>
    <t>=証書は貨幣ではない＝共同フォンドからの引出権である</t>
    <rPh sb="11" eb="13">
      <t>キョウドウ</t>
    </rPh>
    <rPh sb="20" eb="22">
      <t>ヒキダシ</t>
    </rPh>
    <rPh sb="22" eb="23">
      <t>ケン</t>
    </rPh>
    <phoneticPr fontId="1"/>
  </si>
  <si>
    <t>なぜなら、個々の労働は、もはや間接にではなく直接に総労働の構成部分であるから。</t>
    <rPh sb="5" eb="7">
      <t>ココ</t>
    </rPh>
    <rPh sb="8" eb="10">
      <t>ロウドウ</t>
    </rPh>
    <rPh sb="15" eb="17">
      <t>カンセツ</t>
    </rPh>
    <rPh sb="22" eb="24">
      <t>チョクセツ</t>
    </rPh>
    <rPh sb="25" eb="26">
      <t>ソウ</t>
    </rPh>
    <rPh sb="26" eb="28">
      <t>ロウドウ</t>
    </rPh>
    <rPh sb="29" eb="31">
      <t>コウセイ</t>
    </rPh>
    <rPh sb="31" eb="33">
      <t>ブブン</t>
    </rPh>
    <phoneticPr fontId="1"/>
  </si>
  <si>
    <t>直接に総労働の構成部分</t>
    <rPh sb="0" eb="2">
      <t>チョクセツ</t>
    </rPh>
    <rPh sb="3" eb="4">
      <t>ソウ</t>
    </rPh>
    <rPh sb="4" eb="6">
      <t>ロウドウ</t>
    </rPh>
    <rPh sb="7" eb="9">
      <t>コウセイ</t>
    </rPh>
    <rPh sb="9" eb="11">
      <t>ブブン</t>
    </rPh>
    <phoneticPr fontId="1"/>
  </si>
  <si>
    <t>=商品生産社会ではない</t>
    <phoneticPr fontId="1"/>
  </si>
  <si>
    <t>ここで問題にしているのは、発展した共産主義ではなく、資本主義から生まれたばかりの共産主義社会である。</t>
    <rPh sb="3" eb="5">
      <t>モンダイ</t>
    </rPh>
    <rPh sb="13" eb="15">
      <t>ハッテン</t>
    </rPh>
    <rPh sb="17" eb="19">
      <t>キョウサン</t>
    </rPh>
    <rPh sb="19" eb="21">
      <t>シュギ</t>
    </rPh>
    <rPh sb="26" eb="28">
      <t>シホン</t>
    </rPh>
    <rPh sb="28" eb="30">
      <t>シュギ</t>
    </rPh>
    <rPh sb="32" eb="33">
      <t>ウ</t>
    </rPh>
    <rPh sb="40" eb="42">
      <t>キョウサン</t>
    </rPh>
    <rPh sb="42" eb="44">
      <t>シュギ</t>
    </rPh>
    <rPh sb="44" eb="46">
      <t>シャカイ</t>
    </rPh>
    <phoneticPr fontId="1"/>
  </si>
  <si>
    <t>=市場での交換という過程の後に（・・・間接的に）社会的労働だったことが証明される社会ではない。</t>
    <rPh sb="1" eb="3">
      <t>シジョウ</t>
    </rPh>
    <rPh sb="5" eb="7">
      <t>コウカン</t>
    </rPh>
    <rPh sb="10" eb="12">
      <t>カテイ</t>
    </rPh>
    <rPh sb="13" eb="14">
      <t>ノチ</t>
    </rPh>
    <rPh sb="24" eb="27">
      <t>シャカイテキ</t>
    </rPh>
    <rPh sb="27" eb="29">
      <t>ロウドウ</t>
    </rPh>
    <rPh sb="35" eb="37">
      <t>ショウメイ</t>
    </rPh>
    <rPh sb="40" eb="42">
      <t>シャカイ</t>
    </rPh>
    <phoneticPr fontId="1"/>
  </si>
  <si>
    <t>経済的にも、道徳的にも、精神的にも旧社会の母斑をおびている。</t>
    <rPh sb="0" eb="3">
      <t>ケイザイテキ</t>
    </rPh>
    <rPh sb="6" eb="9">
      <t>ドウトクテキ</t>
    </rPh>
    <rPh sb="12" eb="15">
      <t>セイシンテキ</t>
    </rPh>
    <rPh sb="17" eb="20">
      <t>キュウシャカイ</t>
    </rPh>
    <rPh sb="21" eb="23">
      <t>ボハン</t>
    </rPh>
    <phoneticPr fontId="1"/>
  </si>
  <si>
    <t>労働による分配は、この社会では根源的原則ではなく、この段階ではまだ避けられない、</t>
    <rPh sb="0" eb="1">
      <t>ロウドウ</t>
    </rPh>
    <rPh sb="4" eb="6">
      <t>ブンパイ</t>
    </rPh>
    <rPh sb="10" eb="12">
      <t>シャカイ</t>
    </rPh>
    <rPh sb="15" eb="18">
      <t>コンゲンテキ</t>
    </rPh>
    <rPh sb="18" eb="20">
      <t>ゲンソク</t>
    </rPh>
    <rPh sb="27" eb="29">
      <t>ダンカイ</t>
    </rPh>
    <rPh sb="33" eb="34">
      <t>サ</t>
    </rPh>
    <phoneticPr fontId="1"/>
  </si>
  <si>
    <t>選択的基準であること。＝道徳的にも・精神的にも無理</t>
    <rPh sb="0" eb="2">
      <t>センタクテキ</t>
    </rPh>
    <rPh sb="2" eb="4">
      <t>キジュン</t>
    </rPh>
    <rPh sb="11" eb="14">
      <t>ドウトクテキ</t>
    </rPh>
    <rPh sb="17" eb="20">
      <t>セイシンテキ</t>
    </rPh>
    <rPh sb="20" eb="21">
      <t>ミ</t>
    </rPh>
    <rPh sb="22" eb="24">
      <t>ムリ</t>
    </rPh>
    <phoneticPr fontId="1"/>
  </si>
  <si>
    <t>したがって、個々の生産者は、彼が社会に与えたのと正確に同じだけのものを-控除を行ったうえで-返してもらう。</t>
    <rPh sb="6" eb="8">
      <t>ココ</t>
    </rPh>
    <rPh sb="9" eb="12">
      <t>セイサンシャ</t>
    </rPh>
    <rPh sb="14" eb="15">
      <t>カレ</t>
    </rPh>
    <rPh sb="16" eb="18">
      <t>シャカイ</t>
    </rPh>
    <rPh sb="19" eb="20">
      <t>アタ</t>
    </rPh>
    <rPh sb="24" eb="26">
      <t>セイカク</t>
    </rPh>
    <rPh sb="27" eb="28">
      <t>オナ</t>
    </rPh>
    <rPh sb="36" eb="38">
      <t>コウジョ</t>
    </rPh>
    <rPh sb="39" eb="40">
      <t>オコナ</t>
    </rPh>
    <rPh sb="46" eb="47">
      <t>カエ</t>
    </rPh>
    <phoneticPr fontId="1"/>
  </si>
  <si>
    <t>・労働分配の必要量以上に生産可能となった消費資料は、新たな道徳・精神基準で分配可能</t>
    <rPh sb="0" eb="2">
      <t>ロウドウ</t>
    </rPh>
    <rPh sb="2" eb="4">
      <t>ブンパイ</t>
    </rPh>
    <rPh sb="5" eb="7">
      <t>ヒツヨウ</t>
    </rPh>
    <rPh sb="7" eb="8">
      <t>リョウ</t>
    </rPh>
    <rPh sb="8" eb="10">
      <t>イジョウ</t>
    </rPh>
    <rPh sb="11" eb="13">
      <t>セイサン</t>
    </rPh>
    <rPh sb="13" eb="15">
      <t>カノウ</t>
    </rPh>
    <rPh sb="19" eb="21">
      <t>ショウヒ</t>
    </rPh>
    <rPh sb="21" eb="23">
      <t>シリョウ</t>
    </rPh>
    <rPh sb="25" eb="26">
      <t>アラ</t>
    </rPh>
    <rPh sb="28" eb="30">
      <t>ドウトク</t>
    </rPh>
    <rPh sb="31" eb="33">
      <t>セイシン</t>
    </rPh>
    <rPh sb="33" eb="35">
      <t>キジュン</t>
    </rPh>
    <rPh sb="36" eb="38">
      <t>ブンパイ</t>
    </rPh>
    <rPh sb="38" eb="40">
      <t>カノウ</t>
    </rPh>
    <phoneticPr fontId="1"/>
  </si>
  <si>
    <t>社会に与えた労働量から共同元本を控除した上での労働給付証明書を社会から受け取り、消費資料を引き出す。</t>
    <rPh sb="0" eb="2">
      <t>シャカイ</t>
    </rPh>
    <rPh sb="3" eb="4">
      <t>アタ</t>
    </rPh>
    <rPh sb="6" eb="8">
      <t>ロウドウ</t>
    </rPh>
    <rPh sb="8" eb="9">
      <t>リョウ</t>
    </rPh>
    <rPh sb="11" eb="13">
      <t>キョウドウ</t>
    </rPh>
    <rPh sb="13" eb="15">
      <t>ガンポン</t>
    </rPh>
    <rPh sb="16" eb="18">
      <t>コウジョ</t>
    </rPh>
    <rPh sb="20" eb="21">
      <t>ウエ</t>
    </rPh>
    <rPh sb="23" eb="25">
      <t>ロウドウ</t>
    </rPh>
    <rPh sb="25" eb="27">
      <t>キュウフ</t>
    </rPh>
    <rPh sb="27" eb="30">
      <t>ショウメイショ</t>
    </rPh>
    <rPh sb="31" eb="33">
      <t>シャカイ</t>
    </rPh>
    <rPh sb="35" eb="36">
      <t>ウ</t>
    </rPh>
    <rPh sb="37" eb="38">
      <t>ト</t>
    </rPh>
    <rPh sb="40" eb="42">
      <t>ショウヒ</t>
    </rPh>
    <rPh sb="42" eb="44">
      <t>シリョウ</t>
    </rPh>
    <rPh sb="45" eb="46">
      <t>ヒ</t>
    </rPh>
    <rPh sb="47" eb="48">
      <t>ダ</t>
    </rPh>
    <phoneticPr fontId="1"/>
  </si>
  <si>
    <t>彼がある形態で社会に与えたのと同じ労働量を、別の形態で取り戻すのである。</t>
    <rPh sb="0" eb="1">
      <t>カレ</t>
    </rPh>
    <rPh sb="4" eb="6">
      <t>ケイタイ</t>
    </rPh>
    <rPh sb="7" eb="9">
      <t>シャカイ</t>
    </rPh>
    <rPh sb="10" eb="11">
      <t>アタ</t>
    </rPh>
    <rPh sb="15" eb="16">
      <t>オナ</t>
    </rPh>
    <rPh sb="17" eb="19">
      <t>ロウドウ</t>
    </rPh>
    <rPh sb="19" eb="20">
      <t>リョウ</t>
    </rPh>
    <rPh sb="22" eb="23">
      <t>ベツ</t>
    </rPh>
    <rPh sb="24" eb="26">
      <t>ケイタイ</t>
    </rPh>
    <rPh sb="27" eb="28">
      <t>ト</t>
    </rPh>
    <rPh sb="29" eb="30">
      <t>モド</t>
    </rPh>
    <phoneticPr fontId="1"/>
  </si>
  <si>
    <t>分業：ある生産物生産（ある形態）に労働し、全消費財（別の形態）を受け取る</t>
    <rPh sb="0" eb="2">
      <t>ブンギョウ</t>
    </rPh>
    <rPh sb="5" eb="8">
      <t>セイサンブツ</t>
    </rPh>
    <rPh sb="8" eb="10">
      <t>セイサン</t>
    </rPh>
    <rPh sb="13" eb="15">
      <t>ケイタイ</t>
    </rPh>
    <rPh sb="17" eb="19">
      <t>ロウドウ</t>
    </rPh>
    <rPh sb="21" eb="22">
      <t>ゼン</t>
    </rPh>
    <rPh sb="22" eb="25">
      <t>ショウヒザイ</t>
    </rPh>
    <rPh sb="26" eb="27">
      <t>ベツ</t>
    </rPh>
    <rPh sb="28" eb="30">
      <t>ケイタイ</t>
    </rPh>
    <rPh sb="32" eb="33">
      <t>ウ</t>
    </rPh>
    <rPh sb="34" eb="35">
      <t>ト</t>
    </rPh>
    <phoneticPr fontId="1"/>
  </si>
  <si>
    <t>ここ＜消費資料の引き出し＞では、商品交換を規制する同じ原則が支配している。</t>
    <rPh sb="3" eb="5">
      <t>ショウヒ</t>
    </rPh>
    <rPh sb="5" eb="7">
      <t>シリョウ</t>
    </rPh>
    <rPh sb="8" eb="9">
      <t>ヒ</t>
    </rPh>
    <rPh sb="10" eb="11">
      <t>ダ</t>
    </rPh>
    <rPh sb="16" eb="18">
      <t>ショウヒン</t>
    </rPh>
    <rPh sb="18" eb="20">
      <t>コウカン</t>
    </rPh>
    <rPh sb="21" eb="23">
      <t>キセイ</t>
    </rPh>
    <rPh sb="25" eb="26">
      <t>オナ</t>
    </rPh>
    <rPh sb="27" eb="29">
      <t>ゲンソク</t>
    </rPh>
    <rPh sb="30" eb="32">
      <t>シハイ</t>
    </rPh>
    <phoneticPr fontId="1"/>
  </si>
  <si>
    <t>原則は同じ（等価交換）だが、交換価値の担い手（貨幣）は現象化しない</t>
    <rPh sb="0" eb="2">
      <t>ゲンソク</t>
    </rPh>
    <rPh sb="3" eb="4">
      <t>オナ</t>
    </rPh>
    <rPh sb="6" eb="8">
      <t>トウカ</t>
    </rPh>
    <rPh sb="8" eb="10">
      <t>コウカン</t>
    </rPh>
    <rPh sb="14" eb="16">
      <t>コウカン</t>
    </rPh>
    <rPh sb="16" eb="18">
      <t>カチ</t>
    </rPh>
    <rPh sb="19" eb="20">
      <t>ニナ</t>
    </rPh>
    <rPh sb="21" eb="22">
      <t>テ</t>
    </rPh>
    <rPh sb="23" eb="25">
      <t>カヘイ</t>
    </rPh>
    <rPh sb="27" eb="29">
      <t>ゲンショウ</t>
    </rPh>
    <rPh sb="29" eb="30">
      <t>カ</t>
    </rPh>
    <phoneticPr fontId="1"/>
  </si>
  <si>
    <t>ある形態の労働が、それと等しい量の、別形態の労働と交換される。</t>
    <rPh sb="2" eb="4">
      <t>ケイタイ</t>
    </rPh>
    <rPh sb="5" eb="7">
      <t>ロウドウ</t>
    </rPh>
    <rPh sb="12" eb="13">
      <t>ヒト</t>
    </rPh>
    <rPh sb="15" eb="16">
      <t>リョウ</t>
    </rPh>
    <rPh sb="18" eb="19">
      <t>ベツ</t>
    </rPh>
    <rPh sb="19" eb="21">
      <t>ケイタイ</t>
    </rPh>
    <rPh sb="22" eb="24">
      <t>ロウドウ</t>
    </rPh>
    <rPh sb="25" eb="27">
      <t>コウカン</t>
    </rPh>
    <phoneticPr fontId="1"/>
  </si>
  <si>
    <t>内容と形式は変わっている。</t>
    <rPh sb="0" eb="2">
      <t>ナイヨウ</t>
    </rPh>
    <rPh sb="3" eb="5">
      <t>ケイシキ</t>
    </rPh>
    <rPh sb="6" eb="7">
      <t>カ</t>
    </rPh>
    <phoneticPr fontId="1"/>
  </si>
  <si>
    <t>誰も自分の労働のほかにはなにものも与えることができないから</t>
    <rPh sb="0" eb="1">
      <t>ダレ</t>
    </rPh>
    <rPh sb="2" eb="4">
      <t>ジブン</t>
    </rPh>
    <rPh sb="5" eb="7">
      <t>ロウドウ</t>
    </rPh>
    <rPh sb="17" eb="18">
      <t>アタ</t>
    </rPh>
    <phoneticPr fontId="1"/>
  </si>
  <si>
    <t>特に、働かない貨幣所有者・金利生活者は存在しない</t>
    <rPh sb="0" eb="1">
      <t>トク</t>
    </rPh>
    <rPh sb="3" eb="4">
      <t>ハタラ</t>
    </rPh>
    <rPh sb="7" eb="9">
      <t>カヘイ</t>
    </rPh>
    <rPh sb="9" eb="11">
      <t>ショユウ</t>
    </rPh>
    <rPh sb="11" eb="12">
      <t>シャ</t>
    </rPh>
    <rPh sb="13" eb="15">
      <t>キンリ</t>
    </rPh>
    <rPh sb="15" eb="18">
      <t>セイカツシャ</t>
    </rPh>
    <rPh sb="19" eb="21">
      <t>ソンザイ</t>
    </rPh>
    <phoneticPr fontId="1"/>
  </si>
  <si>
    <t>個人的消費資料の他にはなにものも個人の所有に移りえないから</t>
    <rPh sb="0" eb="3">
      <t>コジンテキ</t>
    </rPh>
    <rPh sb="3" eb="5">
      <t>ショウヒ</t>
    </rPh>
    <rPh sb="5" eb="7">
      <t>シリョウ</t>
    </rPh>
    <rPh sb="8" eb="9">
      <t>ホカ</t>
    </rPh>
    <rPh sb="16" eb="18">
      <t>コジン</t>
    </rPh>
    <rPh sb="19" eb="21">
      <t>ショユウ</t>
    </rPh>
    <rPh sb="22" eb="23">
      <t>ウツ</t>
    </rPh>
    <phoneticPr fontId="1"/>
  </si>
  <si>
    <t>特に、生産財の個人所有は不可能</t>
    <rPh sb="0" eb="1">
      <t>トク</t>
    </rPh>
    <rPh sb="3" eb="6">
      <t>セイサンザイ</t>
    </rPh>
    <rPh sb="7" eb="9">
      <t>コジン</t>
    </rPh>
    <rPh sb="9" eb="11">
      <t>ショユウ</t>
    </rPh>
    <rPh sb="12" eb="15">
      <t>フカノウ</t>
    </rPh>
    <phoneticPr fontId="1"/>
  </si>
  <si>
    <t>それゆえ、＜消費資料の引き出しでの＞平等な権利は、原則上、ブルジョア的権利である。</t>
    <rPh sb="18" eb="20">
      <t>ビョウドウ</t>
    </rPh>
    <rPh sb="21" eb="23">
      <t>ケンリ</t>
    </rPh>
    <rPh sb="25" eb="27">
      <t>ゲンソク</t>
    </rPh>
    <rPh sb="27" eb="28">
      <t>ジョウ</t>
    </rPh>
    <rPh sb="34" eb="35">
      <t>テキ</t>
    </rPh>
    <rPh sb="35" eb="37">
      <t>ケンリ</t>
    </rPh>
    <phoneticPr fontId="1"/>
  </si>
  <si>
    <t>？</t>
    <phoneticPr fontId="1"/>
  </si>
  <si>
    <t>現在の社会主義国家内部の「貨幣」とは</t>
    <rPh sb="0" eb="1">
      <t>ゲンザイ</t>
    </rPh>
    <rPh sb="2" eb="4">
      <t>シャカイ</t>
    </rPh>
    <rPh sb="4" eb="6">
      <t>シュギ</t>
    </rPh>
    <rPh sb="6" eb="8">
      <t>コッカ</t>
    </rPh>
    <rPh sb="8" eb="10">
      <t>ナイブ</t>
    </rPh>
    <rPh sb="13" eb="15">
      <t>カヘイ</t>
    </rPh>
    <phoneticPr fontId="1"/>
  </si>
  <si>
    <t>＜商品交換社会では等価物交換原則は単に平均として存在、個々の交換の実際には存在しない・・・衝突＞</t>
    <rPh sb="1" eb="3">
      <t>ショウヒン</t>
    </rPh>
    <rPh sb="3" eb="5">
      <t>コウカン</t>
    </rPh>
    <rPh sb="5" eb="7">
      <t>シャカイ</t>
    </rPh>
    <rPh sb="9" eb="11">
      <t>トウカ</t>
    </rPh>
    <rPh sb="11" eb="12">
      <t>ブツ</t>
    </rPh>
    <rPh sb="12" eb="14">
      <t>コウカン</t>
    </rPh>
    <rPh sb="14" eb="16">
      <t>ゲンソク</t>
    </rPh>
    <rPh sb="17" eb="18">
      <t>タン</t>
    </rPh>
    <rPh sb="19" eb="21">
      <t>ヘイキン</t>
    </rPh>
    <rPh sb="24" eb="26">
      <t>ソンザイ</t>
    </rPh>
    <rPh sb="27" eb="29">
      <t>ココ</t>
    </rPh>
    <rPh sb="30" eb="32">
      <t>コウカン</t>
    </rPh>
    <rPh sb="33" eb="35">
      <t>ジッサイ</t>
    </rPh>
    <rPh sb="37" eb="39">
      <t>ソンザイ</t>
    </rPh>
    <rPh sb="45" eb="47">
      <t>ショウトツ</t>
    </rPh>
    <phoneticPr fontId="1"/>
  </si>
  <si>
    <t>・協同組合的社会になっていない＝所有分離・階級分離社会・・・か</t>
    <rPh sb="1" eb="3">
      <t>キョウドウ</t>
    </rPh>
    <rPh sb="3" eb="6">
      <t>クミアイテキ</t>
    </rPh>
    <rPh sb="6" eb="8">
      <t>シャカイ</t>
    </rPh>
    <rPh sb="16" eb="18">
      <t>ショユウ</t>
    </rPh>
    <rPh sb="18" eb="20">
      <t>ブンリ</t>
    </rPh>
    <rPh sb="21" eb="23">
      <t>カイキュウ</t>
    </rPh>
    <rPh sb="23" eb="25">
      <t>ブンリ</t>
    </rPh>
    <rPh sb="25" eb="27">
      <t>シャカイ</t>
    </rPh>
    <phoneticPr fontId="1"/>
  </si>
  <si>
    <t>＜実際に権利が確定しているという＞進歩があるものの、この平等な権利はまだ常にブルジョア的制限に</t>
    <rPh sb="1" eb="3">
      <t>ジッサイ</t>
    </rPh>
    <rPh sb="4" eb="6">
      <t>ケンリ</t>
    </rPh>
    <rPh sb="7" eb="9">
      <t>カクテイ</t>
    </rPh>
    <rPh sb="17" eb="19">
      <t>シンポ</t>
    </rPh>
    <rPh sb="28" eb="30">
      <t>ビョウドウ</t>
    </rPh>
    <rPh sb="31" eb="33">
      <t>ケンリ</t>
    </rPh>
    <rPh sb="36" eb="37">
      <t>ツネ</t>
    </rPh>
    <rPh sb="43" eb="44">
      <t>テキ</t>
    </rPh>
    <rPh sb="44" eb="46">
      <t>セイゲン</t>
    </rPh>
    <phoneticPr fontId="1"/>
  </si>
  <si>
    <t>・貨幣に見えて貨幣ではない・・・か</t>
    <rPh sb="1" eb="3">
      <t>カヘイ</t>
    </rPh>
    <rPh sb="4" eb="5">
      <t>ミ</t>
    </rPh>
    <rPh sb="7" eb="9">
      <t>カヘイ</t>
    </rPh>
    <phoneticPr fontId="1"/>
  </si>
  <si>
    <t>つきまとわれている。生産者の権利が、労働という、等しい尺度で測定されるという点にある。</t>
    <rPh sb="10" eb="13">
      <t>セイサンシャ</t>
    </rPh>
    <rPh sb="14" eb="16">
      <t>ケンリ</t>
    </rPh>
    <rPh sb="18" eb="20">
      <t>ロウドウ</t>
    </rPh>
    <rPh sb="24" eb="25">
      <t>ヒト</t>
    </rPh>
    <rPh sb="27" eb="29">
      <t>シャクド</t>
    </rPh>
    <rPh sb="30" eb="32">
      <t>ソクテイ</t>
    </rPh>
    <rPh sb="38" eb="39">
      <t>テン</t>
    </rPh>
    <phoneticPr fontId="1"/>
  </si>
  <si>
    <t>・将来の社会主義の現実を予測し間違ったマルクスの限界・・・か</t>
    <rPh sb="1" eb="3">
      <t>ショウライ</t>
    </rPh>
    <rPh sb="4" eb="6">
      <t>シャカイ</t>
    </rPh>
    <rPh sb="6" eb="8">
      <t>シュギ</t>
    </rPh>
    <rPh sb="9" eb="11">
      <t>ゲンジツ</t>
    </rPh>
    <rPh sb="12" eb="14">
      <t>ヨソク</t>
    </rPh>
    <rPh sb="15" eb="17">
      <t>マチガ</t>
    </rPh>
    <rPh sb="24" eb="26">
      <t>ゲンカイ</t>
    </rPh>
    <phoneticPr fontId="1"/>
  </si>
  <si>
    <t>＜「平等」という欠陥、を持った権利であること。＞</t>
    <rPh sb="2" eb="4">
      <t>ビョウドウ</t>
    </rPh>
    <rPh sb="12" eb="13">
      <t>モ</t>
    </rPh>
    <rPh sb="15" eb="17">
      <t>ケンリ</t>
    </rPh>
    <phoneticPr fontId="1"/>
  </si>
  <si>
    <t>・この社会は社会主義社会ではない・・・か、いずれか</t>
    <rPh sb="3" eb="5">
      <t>シャカイ</t>
    </rPh>
    <rPh sb="6" eb="8">
      <t>シャカイ</t>
    </rPh>
    <rPh sb="8" eb="10">
      <t>シュギ</t>
    </rPh>
    <rPh sb="10" eb="12">
      <t>シャカイ</t>
    </rPh>
    <phoneticPr fontId="1"/>
  </si>
  <si>
    <t>労働は強度と時間で測られるが個々人の能力差があるのに、それが考慮されない不平等な権利である。</t>
    <rPh sb="0" eb="2">
      <t>ロウドウ</t>
    </rPh>
    <rPh sb="3" eb="5">
      <t>キョウド</t>
    </rPh>
    <rPh sb="6" eb="8">
      <t>ジカン</t>
    </rPh>
    <rPh sb="9" eb="10">
      <t>ハカ</t>
    </rPh>
    <rPh sb="14" eb="17">
      <t>ココジン</t>
    </rPh>
    <rPh sb="18" eb="20">
      <t>ノウリョク</t>
    </rPh>
    <rPh sb="20" eb="21">
      <t>サ</t>
    </rPh>
    <rPh sb="30" eb="32">
      <t>コウリョ</t>
    </rPh>
    <rPh sb="36" eb="39">
      <t>フビョウドウ</t>
    </rPh>
    <rPh sb="40" eb="42">
      <t>ケンリ</t>
    </rPh>
    <phoneticPr fontId="1"/>
  </si>
  <si>
    <t>権利は等しい尺度を使う場合だけに成り立つが、不平等な諸個人を、労働者というある一つの特定の</t>
    <rPh sb="0" eb="2">
      <t>ケンリ</t>
    </rPh>
    <rPh sb="3" eb="4">
      <t>ヒト</t>
    </rPh>
    <rPh sb="6" eb="8">
      <t>シャクド</t>
    </rPh>
    <rPh sb="9" eb="10">
      <t>ツカ</t>
    </rPh>
    <rPh sb="11" eb="13">
      <t>バアイ</t>
    </rPh>
    <rPh sb="16" eb="17">
      <t>ナ</t>
    </rPh>
    <rPh sb="18" eb="19">
      <t>タ</t>
    </rPh>
    <rPh sb="22" eb="25">
      <t>フビョウドウ</t>
    </rPh>
    <rPh sb="26" eb="27">
      <t>ショ</t>
    </rPh>
    <rPh sb="27" eb="29">
      <t>コジン</t>
    </rPh>
    <rPh sb="31" eb="34">
      <t>ロウドウシャ</t>
    </rPh>
    <rPh sb="39" eb="40">
      <t>ヒト</t>
    </rPh>
    <rPh sb="42" eb="44">
      <t>トクテイ</t>
    </rPh>
    <phoneticPr fontId="1"/>
  </si>
  <si>
    <t>労働者＝労働という、ただ一面的尺度で構成員を評価している欠陥</t>
    <rPh sb="0" eb="3">
      <t>ロウドウシャ</t>
    </rPh>
    <rPh sb="4" eb="6">
      <t>ロウドウ</t>
    </rPh>
    <rPh sb="12" eb="14">
      <t>イチメン</t>
    </rPh>
    <rPh sb="14" eb="15">
      <t>テキ</t>
    </rPh>
    <rPh sb="15" eb="17">
      <t>シャクド</t>
    </rPh>
    <rPh sb="18" eb="21">
      <t>コウセイイン</t>
    </rPh>
    <rPh sb="22" eb="24">
      <t>ヒョウカ</t>
    </rPh>
    <rPh sb="28" eb="30">
      <t>ケッカン</t>
    </rPh>
    <phoneticPr fontId="1"/>
  </si>
  <si>
    <t>面だけから観察し、その他の点は無視される。結婚してる・してない、子供の人数等々は無視される。</t>
    <rPh sb="11" eb="12">
      <t>タ</t>
    </rPh>
    <rPh sb="13" eb="14">
      <t>テン</t>
    </rPh>
    <rPh sb="15" eb="17">
      <t>ムシ</t>
    </rPh>
    <rPh sb="21" eb="23">
      <t>ケッコン</t>
    </rPh>
    <rPh sb="35" eb="37">
      <t>ニンズウ</t>
    </rPh>
    <phoneticPr fontId="1"/>
  </si>
  <si>
    <t>権利の不平等＝欲求に応じた分配に転換していく必要性</t>
    <rPh sb="0" eb="2">
      <t>ケンリ</t>
    </rPh>
    <rPh sb="3" eb="6">
      <t>フビョウドウ</t>
    </rPh>
    <rPh sb="7" eb="9">
      <t>ヨッキュウ</t>
    </rPh>
    <rPh sb="10" eb="11">
      <t>オウ</t>
    </rPh>
    <rPh sb="13" eb="15">
      <t>ブンパイ</t>
    </rPh>
    <rPh sb="16" eb="18">
      <t>テンカン</t>
    </rPh>
    <rPh sb="22" eb="25">
      <t>ヒツヨウセイ</t>
    </rPh>
    <phoneticPr fontId="1"/>
  </si>
  <si>
    <t>結果、消費元本に対する持ち分は「平等」でも、ある者は他の者より多く受け取り富んでいる。</t>
    <rPh sb="0" eb="2">
      <t>ケッカ</t>
    </rPh>
    <rPh sb="3" eb="5">
      <t>ショウヒ</t>
    </rPh>
    <rPh sb="5" eb="7">
      <t>ガンポン</t>
    </rPh>
    <rPh sb="8" eb="9">
      <t>タイ</t>
    </rPh>
    <rPh sb="11" eb="12">
      <t>モ</t>
    </rPh>
    <rPh sb="13" eb="14">
      <t>ブン</t>
    </rPh>
    <rPh sb="16" eb="18">
      <t>ビョウドウ</t>
    </rPh>
    <rPh sb="24" eb="25">
      <t>モノ</t>
    </rPh>
    <rPh sb="26" eb="27">
      <t>タ</t>
    </rPh>
    <rPh sb="28" eb="29">
      <t>モノ</t>
    </rPh>
    <rPh sb="31" eb="32">
      <t>オオ</t>
    </rPh>
    <rPh sb="33" eb="34">
      <t>ウ</t>
    </rPh>
    <rPh sb="35" eb="36">
      <t>ト</t>
    </rPh>
    <rPh sb="37" eb="38">
      <t>ト</t>
    </rPh>
    <phoneticPr fontId="1"/>
  </si>
  <si>
    <t>こういう欠陥を避けるためには、権利は平等ではなく不平等でなければならない。</t>
    <rPh sb="4" eb="6">
      <t>ケッカン</t>
    </rPh>
    <rPh sb="7" eb="8">
      <t>サ</t>
    </rPh>
    <rPh sb="15" eb="17">
      <t>ケンリ</t>
    </rPh>
    <rPh sb="18" eb="20">
      <t>ビョウドウ</t>
    </rPh>
    <rPh sb="24" eb="27">
      <t>フビョウドウ</t>
    </rPh>
    <phoneticPr fontId="1"/>
  </si>
  <si>
    <t>しかし、こうした欠陥は、共産主義の第一段階では、避けることができない。</t>
    <rPh sb="8" eb="10">
      <t>ケッカン</t>
    </rPh>
    <rPh sb="12" eb="14">
      <t>キョウサン</t>
    </rPh>
    <rPh sb="14" eb="16">
      <t>シュギ</t>
    </rPh>
    <rPh sb="17" eb="19">
      <t>ダイイチ</t>
    </rPh>
    <rPh sb="19" eb="21">
      <t>ダンカイ</t>
    </rPh>
    <rPh sb="24" eb="25">
      <t>サ</t>
    </rPh>
    <phoneticPr fontId="1"/>
  </si>
  <si>
    <t>権利は社会の経済的構成及びそれによって制約される文化の発展よりも高度であることは、決してできない。</t>
    <rPh sb="0" eb="2">
      <t>ケンリ</t>
    </rPh>
    <rPh sb="3" eb="5">
      <t>シャカイ</t>
    </rPh>
    <rPh sb="6" eb="9">
      <t>ケイザイテキ</t>
    </rPh>
    <rPh sb="9" eb="11">
      <t>コウセイ</t>
    </rPh>
    <rPh sb="11" eb="12">
      <t>オヨ</t>
    </rPh>
    <rPh sb="19" eb="21">
      <t>セイヤク</t>
    </rPh>
    <rPh sb="24" eb="26">
      <t>ブンカ</t>
    </rPh>
    <rPh sb="27" eb="29">
      <t>ハッテン</t>
    </rPh>
    <rPh sb="32" eb="34">
      <t>コウド</t>
    </rPh>
    <rPh sb="41" eb="42">
      <t>ケッ</t>
    </rPh>
    <phoneticPr fontId="1"/>
  </si>
  <si>
    <t>発展し、制約されなくなった文化ではこの欠陥のある権利は改められる</t>
    <rPh sb="0" eb="2">
      <t>ハッテン</t>
    </rPh>
    <rPh sb="4" eb="6">
      <t>セイヤク</t>
    </rPh>
    <rPh sb="13" eb="15">
      <t>ブンカ</t>
    </rPh>
    <rPh sb="19" eb="21">
      <t>ケッカン</t>
    </rPh>
    <rPh sb="24" eb="26">
      <t>ケンリ</t>
    </rPh>
    <rPh sb="27" eb="28">
      <t>アラタ</t>
    </rPh>
    <phoneticPr fontId="1"/>
  </si>
  <si>
    <t>共産主義社会のより高度の段階、その時初めて、ブルジョア的権利の狭い限界を完全に踏み越えることができる。</t>
    <rPh sb="0" eb="2">
      <t>キョウサン</t>
    </rPh>
    <rPh sb="2" eb="4">
      <t>シュギ</t>
    </rPh>
    <rPh sb="4" eb="6">
      <t>シャカイ</t>
    </rPh>
    <rPh sb="9" eb="11">
      <t>コウド</t>
    </rPh>
    <rPh sb="12" eb="14">
      <t>ダンカイ</t>
    </rPh>
    <rPh sb="17" eb="18">
      <t>トキ</t>
    </rPh>
    <rPh sb="18" eb="19">
      <t>ハジ</t>
    </rPh>
    <rPh sb="27" eb="28">
      <t>テキ</t>
    </rPh>
    <rPh sb="28" eb="30">
      <t>ケンリ</t>
    </rPh>
    <rPh sb="31" eb="32">
      <t>セマ</t>
    </rPh>
    <rPh sb="33" eb="35">
      <t>ゲンカイ</t>
    </rPh>
    <rPh sb="36" eb="38">
      <t>カンゼン</t>
    </rPh>
    <rPh sb="39" eb="40">
      <t>フ</t>
    </rPh>
    <rPh sb="41" eb="42">
      <t>コ</t>
    </rPh>
    <phoneticPr fontId="1"/>
  </si>
  <si>
    <t>「各人はその能力に応じて、各人にはその必要に応じて」</t>
    <rPh sb="1" eb="3">
      <t>カクジン</t>
    </rPh>
    <rPh sb="6" eb="8">
      <t>ノウリョク</t>
    </rPh>
    <rPh sb="9" eb="10">
      <t>オウ</t>
    </rPh>
    <rPh sb="13" eb="15">
      <t>カクジン</t>
    </rPh>
    <rPh sb="19" eb="21">
      <t>ヒツヨウ</t>
    </rPh>
    <rPh sb="22" eb="23">
      <t>オウ</t>
    </rPh>
    <phoneticPr fontId="1"/>
  </si>
  <si>
    <t>すなわち</t>
    <phoneticPr fontId="1"/>
  </si>
  <si>
    <t>個人が分業に奴隷的な従属をすることがなくなる</t>
    <rPh sb="0" eb="2">
      <t>コジン</t>
    </rPh>
    <rPh sb="3" eb="5">
      <t>ブンギョウ</t>
    </rPh>
    <rPh sb="6" eb="9">
      <t>ドレイテキ</t>
    </rPh>
    <rPh sb="10" eb="12">
      <t>ジュウゾク</t>
    </rPh>
    <phoneticPr fontId="1"/>
  </si>
  <si>
    <t>一つの生業に一生を縛られない＝生業がいくつかある＝どれが生業かわからなくなる</t>
    <rPh sb="0" eb="1">
      <t>ヒト</t>
    </rPh>
    <rPh sb="3" eb="5">
      <t>セイギョウ</t>
    </rPh>
    <rPh sb="6" eb="8">
      <t>イッショウ</t>
    </rPh>
    <rPh sb="9" eb="10">
      <t>シバ</t>
    </rPh>
    <rPh sb="15" eb="17">
      <t>セイギョウ</t>
    </rPh>
    <rPh sb="28" eb="30">
      <t>セイギョウ</t>
    </rPh>
    <phoneticPr fontId="1"/>
  </si>
  <si>
    <t>それとともに、精神労働と肉体労働との対立がなくなる</t>
    <rPh sb="7" eb="9">
      <t>セイシン</t>
    </rPh>
    <rPh sb="9" eb="11">
      <t>ロウドウ</t>
    </rPh>
    <rPh sb="12" eb="14">
      <t>ニクタイ</t>
    </rPh>
    <rPh sb="14" eb="16">
      <t>ロウドウ</t>
    </rPh>
    <rPh sb="18" eb="20">
      <t>タイリツ</t>
    </rPh>
    <phoneticPr fontId="1"/>
  </si>
  <si>
    <t>同様にある個人は、精神労働も肉体労働もこなし、対立は「止揚」される</t>
    <rPh sb="0" eb="2">
      <t>ドウヨウ</t>
    </rPh>
    <rPh sb="5" eb="7">
      <t>コジン</t>
    </rPh>
    <rPh sb="9" eb="11">
      <t>セイシン</t>
    </rPh>
    <rPh sb="11" eb="13">
      <t>ロウドウ</t>
    </rPh>
    <rPh sb="14" eb="16">
      <t>ニクタイ</t>
    </rPh>
    <rPh sb="16" eb="18">
      <t>ロウドウ</t>
    </rPh>
    <rPh sb="23" eb="25">
      <t>タイリツ</t>
    </rPh>
    <rPh sb="27" eb="29">
      <t>シヨウ</t>
    </rPh>
    <phoneticPr fontId="1"/>
  </si>
  <si>
    <t>その後、労働が単に生活のための手段ではなく、労働そのものが第一の生活欲求となる</t>
    <rPh sb="2" eb="3">
      <t>ノチ</t>
    </rPh>
    <rPh sb="4" eb="6">
      <t>ロウドウ</t>
    </rPh>
    <rPh sb="7" eb="8">
      <t>タン</t>
    </rPh>
    <rPh sb="9" eb="11">
      <t>セイカツ</t>
    </rPh>
    <rPh sb="15" eb="17">
      <t>シュダン</t>
    </rPh>
    <rPh sb="22" eb="24">
      <t>ロウドウ</t>
    </rPh>
    <rPh sb="29" eb="31">
      <t>ダイイチ</t>
    </rPh>
    <rPh sb="32" eb="34">
      <t>セイカツ</t>
    </rPh>
    <rPh sb="34" eb="36">
      <t>ヨッキュウ</t>
    </rPh>
    <phoneticPr fontId="1"/>
  </si>
  <si>
    <t>労働が生活の一部となる・・・寝たい、遊びたい、外食したい、労働したい</t>
    <rPh sb="0" eb="2">
      <t>ロウドウ</t>
    </rPh>
    <rPh sb="3" eb="5">
      <t>セイカツ</t>
    </rPh>
    <rPh sb="6" eb="8">
      <t>イチブ</t>
    </rPh>
    <rPh sb="14" eb="15">
      <t>ネ</t>
    </rPh>
    <rPh sb="18" eb="19">
      <t>アソ</t>
    </rPh>
    <rPh sb="23" eb="25">
      <t>ガイショク</t>
    </rPh>
    <rPh sb="29" eb="31">
      <t>ロウドウ</t>
    </rPh>
    <phoneticPr fontId="1"/>
  </si>
  <si>
    <t>その後、個人の全面的な発展に伴って生産力も増大し、協同社会的富のあらゆる泉が一層豊かに湧き出る</t>
    <rPh sb="2" eb="3">
      <t>ノチ</t>
    </rPh>
    <rPh sb="4" eb="6">
      <t>コジン</t>
    </rPh>
    <rPh sb="7" eb="10">
      <t>ゼンメンテキ</t>
    </rPh>
    <rPh sb="11" eb="13">
      <t>ハッテン</t>
    </rPh>
    <rPh sb="14" eb="15">
      <t>トモナ</t>
    </rPh>
    <rPh sb="17" eb="20">
      <t>セイサンリョク</t>
    </rPh>
    <rPh sb="21" eb="23">
      <t>ゾウダイ</t>
    </rPh>
    <rPh sb="25" eb="27">
      <t>キョウドウ</t>
    </rPh>
    <rPh sb="27" eb="30">
      <t>シャカイテキ</t>
    </rPh>
    <rPh sb="30" eb="31">
      <t>トミ</t>
    </rPh>
    <rPh sb="36" eb="37">
      <t>イズミ</t>
    </rPh>
    <rPh sb="38" eb="40">
      <t>イッソウ</t>
    </rPh>
    <rPh sb="40" eb="41">
      <t>ユタ</t>
    </rPh>
    <rPh sb="43" eb="44">
      <t>ワ</t>
    </rPh>
    <rPh sb="45" eb="46">
      <t>デ</t>
    </rPh>
    <phoneticPr fontId="1"/>
  </si>
  <si>
    <t>★</t>
    <phoneticPr fontId="2"/>
  </si>
  <si>
    <t>客観的生産過程では分業、精神労働・肉体労働の区分は存在。生産者側の関連の仕方が変わる。</t>
    <rPh sb="0" eb="3">
      <t>キャッカンテキ</t>
    </rPh>
    <rPh sb="3" eb="5">
      <t>セイサン</t>
    </rPh>
    <rPh sb="5" eb="7">
      <t>カテイ</t>
    </rPh>
    <rPh sb="9" eb="11">
      <t>ブンギョウ</t>
    </rPh>
    <rPh sb="12" eb="14">
      <t>セイシン</t>
    </rPh>
    <rPh sb="14" eb="16">
      <t>ロウドウ</t>
    </rPh>
    <rPh sb="17" eb="19">
      <t>ニクタイ</t>
    </rPh>
    <rPh sb="19" eb="21">
      <t>ロウドウ</t>
    </rPh>
    <rPh sb="22" eb="24">
      <t>クブン</t>
    </rPh>
    <rPh sb="25" eb="27">
      <t>ソンザイ</t>
    </rPh>
    <rPh sb="28" eb="31">
      <t>セイサンシャ</t>
    </rPh>
    <rPh sb="31" eb="32">
      <t>ガワ</t>
    </rPh>
    <rPh sb="33" eb="35">
      <t>カンレン</t>
    </rPh>
    <rPh sb="36" eb="38">
      <t>シカタ</t>
    </rPh>
    <rPh sb="39" eb="40">
      <t>カ</t>
    </rPh>
    <phoneticPr fontId="2"/>
  </si>
  <si>
    <t>ようになる</t>
    <phoneticPr fontId="2"/>
  </si>
  <si>
    <t>分配に主要な力点をおいたのは、全体として誤りであった。</t>
    <rPh sb="0" eb="2">
      <t>ブンパイ</t>
    </rPh>
    <rPh sb="3" eb="5">
      <t>シュヨウ</t>
    </rPh>
    <rPh sb="6" eb="8">
      <t>リキテン</t>
    </rPh>
    <rPh sb="15" eb="17">
      <t>ゼンタイ</t>
    </rPh>
    <rPh sb="20" eb="21">
      <t>アヤマ</t>
    </rPh>
    <phoneticPr fontId="1"/>
  </si>
  <si>
    <t>生産諸条件については、社会的所有以上の詳細な記述がない</t>
    <rPh sb="0" eb="2">
      <t>セイサン</t>
    </rPh>
    <rPh sb="2" eb="5">
      <t>ショジョウケン</t>
    </rPh>
    <rPh sb="11" eb="14">
      <t>シャカイテキ</t>
    </rPh>
    <rPh sb="14" eb="16">
      <t>ショユウ</t>
    </rPh>
    <rPh sb="16" eb="18">
      <t>イジョウ</t>
    </rPh>
    <rPh sb="19" eb="21">
      <t>ショウサイ</t>
    </rPh>
    <rPh sb="22" eb="24">
      <t>キジュツ</t>
    </rPh>
    <phoneticPr fontId="1"/>
  </si>
  <si>
    <t>いつの時代も消費資料の分配は、生産諸条件そのものの分配の結果にすぎない。</t>
    <rPh sb="3" eb="5">
      <t>ジダイ</t>
    </rPh>
    <rPh sb="6" eb="8">
      <t>ショウヒ</t>
    </rPh>
    <rPh sb="8" eb="10">
      <t>シリョウ</t>
    </rPh>
    <rPh sb="11" eb="13">
      <t>ブンパイ</t>
    </rPh>
    <rPh sb="15" eb="17">
      <t>セイサン</t>
    </rPh>
    <rPh sb="17" eb="20">
      <t>ショジョウケン</t>
    </rPh>
    <rPh sb="25" eb="27">
      <t>ブンパイ</t>
    </rPh>
    <rPh sb="28" eb="30">
      <t>ケッカ</t>
    </rPh>
    <phoneticPr fontId="1"/>
  </si>
  <si>
    <t>ただ、生産諸条件の結果が、上記の分配様式、つまり社会的総生産物の協同組合的社会所有（フォンド）</t>
    <rPh sb="3" eb="5">
      <t>セイサン</t>
    </rPh>
    <rPh sb="5" eb="8">
      <t>ショジョウケン</t>
    </rPh>
    <rPh sb="9" eb="11">
      <t>ケッカ</t>
    </rPh>
    <rPh sb="13" eb="15">
      <t>ジョウキ</t>
    </rPh>
    <rPh sb="16" eb="18">
      <t>ブンパイ</t>
    </rPh>
    <rPh sb="18" eb="20">
      <t>ヨウシキ</t>
    </rPh>
    <rPh sb="24" eb="27">
      <t>シャカイテキ</t>
    </rPh>
    <rPh sb="27" eb="28">
      <t>ソウ</t>
    </rPh>
    <rPh sb="28" eb="31">
      <t>セイサンブツ</t>
    </rPh>
    <rPh sb="32" eb="34">
      <t>キョウドウ</t>
    </rPh>
    <rPh sb="34" eb="36">
      <t>クミアイ</t>
    </rPh>
    <rPh sb="36" eb="37">
      <t>テキ</t>
    </rPh>
    <rPh sb="37" eb="39">
      <t>シャカイ</t>
    </rPh>
    <rPh sb="39" eb="41">
      <t>ショユウ</t>
    </rPh>
    <phoneticPr fontId="1"/>
  </si>
  <si>
    <t>物的生産諸条件が労働者自身の協同組合的所有であるなら、今日とは違った消費資料の分配が生じる。</t>
    <rPh sb="0" eb="2">
      <t>ブッテキ</t>
    </rPh>
    <rPh sb="2" eb="4">
      <t>セイサン</t>
    </rPh>
    <rPh sb="4" eb="7">
      <t>ショジョウケン</t>
    </rPh>
    <rPh sb="8" eb="11">
      <t>ロウドウシャ</t>
    </rPh>
    <rPh sb="11" eb="13">
      <t>ジシン</t>
    </rPh>
    <rPh sb="14" eb="16">
      <t>キョウドウ</t>
    </rPh>
    <rPh sb="16" eb="19">
      <t>クミアイテキ</t>
    </rPh>
    <rPh sb="19" eb="21">
      <t>ショユウ</t>
    </rPh>
    <rPh sb="27" eb="29">
      <t>コンニチ</t>
    </rPh>
    <rPh sb="31" eb="32">
      <t>チガ</t>
    </rPh>
    <rPh sb="34" eb="36">
      <t>ショウヒ</t>
    </rPh>
    <rPh sb="36" eb="38">
      <t>シリョウ</t>
    </rPh>
    <rPh sb="39" eb="41">
      <t>ブンパイ</t>
    </rPh>
    <rPh sb="42" eb="43">
      <t>ショウ</t>
    </rPh>
    <phoneticPr fontId="1"/>
  </si>
  <si>
    <t>から分配される様式であるということは、協同組合的社会の内部の生産手段は、明らかに全て協同組合的社会の所有である</t>
    <rPh sb="2" eb="4">
      <t>ブンパイ</t>
    </rPh>
    <rPh sb="7" eb="9">
      <t>ヨウシキ</t>
    </rPh>
    <rPh sb="19" eb="21">
      <t>キョウドウ</t>
    </rPh>
    <rPh sb="21" eb="23">
      <t>クミアイ</t>
    </rPh>
    <rPh sb="23" eb="24">
      <t>テキ</t>
    </rPh>
    <rPh sb="24" eb="26">
      <t>シャカイ</t>
    </rPh>
    <rPh sb="27" eb="29">
      <t>ナイブ</t>
    </rPh>
    <rPh sb="30" eb="32">
      <t>セイサン</t>
    </rPh>
    <rPh sb="32" eb="34">
      <t>シュダン</t>
    </rPh>
    <rPh sb="36" eb="37">
      <t>アキ</t>
    </rPh>
    <rPh sb="40" eb="41">
      <t>スベ</t>
    </rPh>
    <rPh sb="50" eb="52">
      <t>ショユウ</t>
    </rPh>
    <phoneticPr fontId="1"/>
  </si>
  <si>
    <t>・だからこそ、生産は生産フォンドからの分配から始まり</t>
    <rPh sb="7" eb="9">
      <t>セイサン</t>
    </rPh>
    <rPh sb="10" eb="12">
      <t>セイサン</t>
    </rPh>
    <rPh sb="19" eb="21">
      <t>ブンパイ</t>
    </rPh>
    <rPh sb="23" eb="24">
      <t>ハジ</t>
    </rPh>
    <phoneticPr fontId="1"/>
  </si>
  <si>
    <t>五</t>
    <rPh sb="0" eb="1">
      <t>ゴ</t>
    </rPh>
    <phoneticPr fontId="1"/>
  </si>
  <si>
    <t>・だからこそ、誰も労働以外のものを与えられない</t>
    <rPh sb="7" eb="8">
      <t>ダレ</t>
    </rPh>
    <rPh sb="9" eb="11">
      <t>ロウドウ</t>
    </rPh>
    <rPh sb="11" eb="13">
      <t>イガイ</t>
    </rPh>
    <rPh sb="17" eb="18">
      <t>アタ</t>
    </rPh>
    <phoneticPr fontId="1"/>
  </si>
  <si>
    <t>●</t>
    <phoneticPr fontId="1"/>
  </si>
  <si>
    <t>労働者階級の階級闘争は、内容からではなく形式の上で、民族的である</t>
    <rPh sb="0" eb="3">
      <t>ロウドウシャ</t>
    </rPh>
    <rPh sb="3" eb="5">
      <t>カイキュウ</t>
    </rPh>
    <rPh sb="6" eb="8">
      <t>カイキュウ</t>
    </rPh>
    <rPh sb="8" eb="10">
      <t>トウソウ</t>
    </rPh>
    <rPh sb="20" eb="22">
      <t>ケイシキ</t>
    </rPh>
    <rPh sb="23" eb="24">
      <t>ウエ</t>
    </rPh>
    <rPh sb="26" eb="29">
      <t>ミンゾクテキ</t>
    </rPh>
    <phoneticPr fontId="1"/>
  </si>
  <si>
    <t>しかし、「民族国家の枠」はそれ自身、経済的・政治的に世界の「枠内」にある</t>
    <rPh sb="5" eb="7">
      <t>ミンゾク</t>
    </rPh>
    <rPh sb="7" eb="9">
      <t>コッカ</t>
    </rPh>
    <rPh sb="10" eb="11">
      <t>ワク</t>
    </rPh>
    <rPh sb="15" eb="17">
      <t>ジシン</t>
    </rPh>
    <rPh sb="18" eb="20">
      <t>ケイザイ</t>
    </rPh>
    <rPh sb="20" eb="21">
      <t>テキ</t>
    </rPh>
    <rPh sb="22" eb="25">
      <t>セイジテキ</t>
    </rPh>
    <rPh sb="26" eb="28">
      <t>セカイ</t>
    </rPh>
    <rPh sb="30" eb="32">
      <t>ワクナイ</t>
    </rPh>
    <phoneticPr fontId="1"/>
  </si>
  <si>
    <t>第三章</t>
    <rPh sb="0" eb="1">
      <t>ダイ</t>
    </rPh>
    <rPh sb="1" eb="3">
      <t>サンショウ</t>
    </rPh>
    <phoneticPr fontId="1"/>
  </si>
  <si>
    <t>労働者は協同組合的生産の諸条件を、社会的な規模で、まず最初は自国に国民的規模で作ろうとしている</t>
    <rPh sb="0" eb="3">
      <t>ロウドウシャ</t>
    </rPh>
    <rPh sb="4" eb="6">
      <t>キョウドウ</t>
    </rPh>
    <rPh sb="6" eb="9">
      <t>クミアイテキ</t>
    </rPh>
    <rPh sb="9" eb="11">
      <t>セイサン</t>
    </rPh>
    <rPh sb="12" eb="15">
      <t>ショジョウケン</t>
    </rPh>
    <rPh sb="17" eb="20">
      <t>シャカイテキ</t>
    </rPh>
    <rPh sb="21" eb="23">
      <t>キボ</t>
    </rPh>
    <rPh sb="27" eb="29">
      <t>サイショ</t>
    </rPh>
    <rPh sb="30" eb="32">
      <t>ジコク</t>
    </rPh>
    <rPh sb="33" eb="36">
      <t>コクミンテキ</t>
    </rPh>
    <rPh sb="36" eb="38">
      <t>キボ</t>
    </rPh>
    <rPh sb="39" eb="40">
      <t>ツク</t>
    </rPh>
    <phoneticPr fontId="1"/>
  </si>
  <si>
    <t>第四章Ａ</t>
    <rPh sb="0" eb="1">
      <t>ダイ</t>
    </rPh>
    <rPh sb="1" eb="2">
      <t>ヨン</t>
    </rPh>
    <rPh sb="2" eb="3">
      <t>ショウ</t>
    </rPh>
    <phoneticPr fontId="1"/>
  </si>
  <si>
    <t>★</t>
    <phoneticPr fontId="1"/>
  </si>
  <si>
    <t>国家組織は共産主義社会においてどんな転化をこうむるか？</t>
    <rPh sb="0" eb="2">
      <t>コッカ</t>
    </rPh>
    <rPh sb="2" eb="4">
      <t>ソシキ</t>
    </rPh>
    <rPh sb="5" eb="7">
      <t>キョウサン</t>
    </rPh>
    <rPh sb="7" eb="9">
      <t>シュギ</t>
    </rPh>
    <rPh sb="9" eb="11">
      <t>シャカイ</t>
    </rPh>
    <rPh sb="18" eb="20">
      <t>テンカ</t>
    </rPh>
    <phoneticPr fontId="1"/>
  </si>
  <si>
    <t>！</t>
    <phoneticPr fontId="1"/>
  </si>
  <si>
    <t>エンゲルスはベーベルへの手紙で、・社会主義的社会秩序が実現されれば国家はおのずと解体し消滅する</t>
    <rPh sb="12" eb="14">
      <t>テガミ</t>
    </rPh>
    <rPh sb="17" eb="19">
      <t>シャカイ</t>
    </rPh>
    <rPh sb="19" eb="21">
      <t>シュギ</t>
    </rPh>
    <rPh sb="21" eb="22">
      <t>テキ</t>
    </rPh>
    <rPh sb="22" eb="24">
      <t>シャカイ</t>
    </rPh>
    <rPh sb="24" eb="26">
      <t>チツジョ</t>
    </rPh>
    <rPh sb="27" eb="29">
      <t>ジツゲン</t>
    </rPh>
    <rPh sb="33" eb="35">
      <t>コッカ</t>
    </rPh>
    <rPh sb="40" eb="42">
      <t>カイタイ</t>
    </rPh>
    <rPh sb="43" eb="45">
      <t>ショウメツ</t>
    </rPh>
    <phoneticPr fontId="1"/>
  </si>
  <si>
    <t>資本主義社会から共産主義社会の間には前者から後者への革命的転化の時期がある。</t>
    <rPh sb="0" eb="2">
      <t>シホン</t>
    </rPh>
    <rPh sb="2" eb="4">
      <t>シュギ</t>
    </rPh>
    <rPh sb="4" eb="6">
      <t>シャカイ</t>
    </rPh>
    <rPh sb="8" eb="10">
      <t>キョウサン</t>
    </rPh>
    <rPh sb="10" eb="12">
      <t>シュギ</t>
    </rPh>
    <rPh sb="12" eb="14">
      <t>シャカイ</t>
    </rPh>
    <rPh sb="15" eb="16">
      <t>アイダ</t>
    </rPh>
    <rPh sb="18" eb="20">
      <t>ゼンシャ</t>
    </rPh>
    <rPh sb="22" eb="24">
      <t>コウシャ</t>
    </rPh>
    <rPh sb="26" eb="29">
      <t>カクメイテキ</t>
    </rPh>
    <rPh sb="29" eb="31">
      <t>テンカ</t>
    </rPh>
    <rPh sb="32" eb="34">
      <t>ジキ</t>
    </rPh>
    <phoneticPr fontId="1"/>
  </si>
  <si>
    <t>・プロレタリアートがまだ国家を必要とするのは敵を抑圧するためであり、それがなくなれば＜階級抑圧という意味での＞国家</t>
    <rPh sb="22" eb="23">
      <t>テキ</t>
    </rPh>
    <rPh sb="24" eb="26">
      <t>ヨクアツ</t>
    </rPh>
    <rPh sb="43" eb="45">
      <t>カイキュウ</t>
    </rPh>
    <rPh sb="45" eb="47">
      <t>ヨクアツ</t>
    </rPh>
    <rPh sb="50" eb="52">
      <t>イミ</t>
    </rPh>
    <rPh sb="55" eb="57">
      <t>コッカ</t>
    </rPh>
    <phoneticPr fontId="1"/>
  </si>
  <si>
    <t>この時期に照応して政治上の過渡期があり、この時期の国家は、プロレタリアートの革命的独裁である。</t>
    <rPh sb="2" eb="4">
      <t>ジキ</t>
    </rPh>
    <rPh sb="5" eb="7">
      <t>ショウオウ</t>
    </rPh>
    <rPh sb="9" eb="12">
      <t>セイジジョウ</t>
    </rPh>
    <rPh sb="13" eb="16">
      <t>カトキ</t>
    </rPh>
    <rPh sb="22" eb="24">
      <t>ジキ</t>
    </rPh>
    <rPh sb="25" eb="27">
      <t>コッカ</t>
    </rPh>
    <rPh sb="38" eb="41">
      <t>カクメイテキ</t>
    </rPh>
    <rPh sb="41" eb="43">
      <t>ドクサイ</t>
    </rPh>
    <phoneticPr fontId="1"/>
  </si>
  <si>
    <t>としての国家はなくなり、共同体（単なる行政組織）になる。と書いている</t>
    <rPh sb="16" eb="17">
      <t>タン</t>
    </rPh>
    <rPh sb="19" eb="21">
      <t>ギョウセイ</t>
    </rPh>
    <rPh sb="21" eb="23">
      <t>ソシキ</t>
    </rPh>
    <rPh sb="29" eb="30">
      <t>カ</t>
    </rPh>
    <phoneticPr fontId="1"/>
  </si>
  <si>
    <t>Ｂ一</t>
    <rPh sb="1" eb="2">
      <t>イチ</t>
    </rPh>
    <phoneticPr fontId="1"/>
  </si>
  <si>
    <t>無料教育・無料裁判とは上層階級が自分たちの費用を一般の税金から支弁することを意味する</t>
    <rPh sb="0" eb="2">
      <t>ムリョウ</t>
    </rPh>
    <rPh sb="2" eb="4">
      <t>キョウイク</t>
    </rPh>
    <rPh sb="5" eb="7">
      <t>ムリョウ</t>
    </rPh>
    <rPh sb="7" eb="9">
      <t>サイバン</t>
    </rPh>
    <rPh sb="11" eb="13">
      <t>ジョウソウ</t>
    </rPh>
    <rPh sb="13" eb="15">
      <t>カイキュウ</t>
    </rPh>
    <rPh sb="16" eb="18">
      <t>ジブン</t>
    </rPh>
    <rPh sb="21" eb="23">
      <t>ヒヨウ</t>
    </rPh>
    <rPh sb="24" eb="26">
      <t>イッパン</t>
    </rPh>
    <rPh sb="27" eb="29">
      <t>ゼイキン</t>
    </rPh>
    <rPh sb="31" eb="33">
      <t>シベン</t>
    </rPh>
    <rPh sb="38" eb="40">
      <t>イミ</t>
    </rPh>
    <phoneticPr fontId="1"/>
  </si>
  <si>
    <t>？</t>
    <phoneticPr fontId="1"/>
  </si>
  <si>
    <t>現代先進国での無料教育はかなり性格を異にしている</t>
    <rPh sb="0" eb="2">
      <t>ゲンダイ</t>
    </rPh>
    <rPh sb="2" eb="5">
      <t>センシンコク</t>
    </rPh>
    <rPh sb="7" eb="9">
      <t>ムリョウ</t>
    </rPh>
    <rPh sb="9" eb="11">
      <t>キョウイク</t>
    </rPh>
    <rPh sb="15" eb="17">
      <t>セイカク</t>
    </rPh>
    <rPh sb="18" eb="19">
      <t>コト</t>
    </rPh>
    <phoneticPr fontId="1"/>
  </si>
  <si>
    <t>学校については少なくとも、国民学校と結びついた工業学校を要求すべきだった</t>
    <rPh sb="0" eb="2">
      <t>ガッコウ</t>
    </rPh>
    <rPh sb="7" eb="8">
      <t>スク</t>
    </rPh>
    <rPh sb="13" eb="15">
      <t>コクミン</t>
    </rPh>
    <rPh sb="15" eb="17">
      <t>ガッコウ</t>
    </rPh>
    <rPh sb="18" eb="19">
      <t>ムス</t>
    </rPh>
    <rPh sb="23" eb="25">
      <t>コウギョウ</t>
    </rPh>
    <rPh sb="25" eb="27">
      <t>ガッコウ</t>
    </rPh>
    <rPh sb="28" eb="30">
      <t>ヨウキュウ</t>
    </rPh>
    <phoneticPr fontId="1"/>
  </si>
  <si>
    <t>プロレタリアートの拡大を促進する目的だろう</t>
    <rPh sb="9" eb="11">
      <t>カクダイ</t>
    </rPh>
    <rPh sb="12" eb="14">
      <t>ソクシン</t>
    </rPh>
    <rPh sb="16" eb="18">
      <t>モクテキ</t>
    </rPh>
    <phoneticPr fontId="1"/>
  </si>
  <si>
    <t>国家による国民教育の否定。</t>
    <rPh sb="0" eb="2">
      <t>コッカ</t>
    </rPh>
    <rPh sb="5" eb="7">
      <t>コクミン</t>
    </rPh>
    <rPh sb="7" eb="9">
      <t>キョウイク</t>
    </rPh>
    <rPh sb="10" eb="12">
      <t>ヒテイ</t>
    </rPh>
    <phoneticPr fontId="1"/>
  </si>
  <si>
    <t>財源・教育行政は国にやらせても、教育は独立性を持たせるよう努力すること</t>
    <rPh sb="8" eb="9">
      <t>クニ</t>
    </rPh>
    <rPh sb="16" eb="18">
      <t>キョウイク</t>
    </rPh>
    <rPh sb="19" eb="22">
      <t>ドクリツセイ</t>
    </rPh>
    <rPh sb="23" eb="24">
      <t>モ</t>
    </rPh>
    <rPh sb="29" eb="31">
      <t>ドリョク</t>
    </rPh>
    <phoneticPr fontId="1"/>
  </si>
  <si>
    <t>政府と教会には、学校に対していかなる影響をも及ぼしえないようにしなければならない</t>
    <rPh sb="0" eb="2">
      <t>セイフ</t>
    </rPh>
    <rPh sb="3" eb="5">
      <t>キョウカイ</t>
    </rPh>
    <rPh sb="8" eb="10">
      <t>ガッコウ</t>
    </rPh>
    <rPh sb="11" eb="12">
      <t>タイ</t>
    </rPh>
    <rPh sb="18" eb="20">
      <t>エイキョウ</t>
    </rPh>
    <rPh sb="22" eb="23">
      <t>オヨ</t>
    </rPh>
    <phoneticPr fontId="1"/>
  </si>
  <si>
    <t>「宗教の自由」ではなく、宗教的幽霊からの解放という信念を表明すべきだった</t>
    <rPh sb="1" eb="3">
      <t>シュウキョウ</t>
    </rPh>
    <rPh sb="4" eb="6">
      <t>ジユウ</t>
    </rPh>
    <rPh sb="12" eb="15">
      <t>シュウキョウテキ</t>
    </rPh>
    <rPh sb="15" eb="17">
      <t>ユウレイ</t>
    </rPh>
    <rPh sb="20" eb="22">
      <t>カイホウ</t>
    </rPh>
    <rPh sb="25" eb="27">
      <t>シンネン</t>
    </rPh>
    <rPh sb="28" eb="30">
      <t>ヒョウメイ</t>
    </rPh>
    <phoneticPr fontId="1"/>
  </si>
  <si>
    <t>宗教の禁止・弾圧ではなく、宗教からの解放に努めるという方針が必要</t>
    <rPh sb="0" eb="2">
      <t>シュウキョウ</t>
    </rPh>
    <rPh sb="3" eb="5">
      <t>キンシ</t>
    </rPh>
    <rPh sb="6" eb="8">
      <t>ダンアツ</t>
    </rPh>
    <rPh sb="13" eb="15">
      <t>シュウキョウ</t>
    </rPh>
    <rPh sb="18" eb="20">
      <t>カイホウ</t>
    </rPh>
    <rPh sb="21" eb="22">
      <t>ツト</t>
    </rPh>
    <rPh sb="27" eb="29">
      <t>ホウシン</t>
    </rPh>
    <rPh sb="30" eb="32">
      <t>ヒツヨウ</t>
    </rPh>
    <phoneticPr fontId="1"/>
  </si>
  <si>
    <t>標準労働日：当面の事情の下で標準的と考える労働日の長さを掲げること</t>
    <rPh sb="0" eb="2">
      <t>ヒョウジュン</t>
    </rPh>
    <rPh sb="2" eb="5">
      <t>ロウドウビ</t>
    </rPh>
    <rPh sb="6" eb="8">
      <t>トウメン</t>
    </rPh>
    <rPh sb="9" eb="11">
      <t>ジジョウ</t>
    </rPh>
    <rPh sb="12" eb="13">
      <t>モト</t>
    </rPh>
    <rPh sb="14" eb="17">
      <t>ヒョウジュンテキ</t>
    </rPh>
    <rPh sb="18" eb="19">
      <t>カンガ</t>
    </rPh>
    <rPh sb="21" eb="24">
      <t>ロウドウビ</t>
    </rPh>
    <rPh sb="25" eb="26">
      <t>ナガ</t>
    </rPh>
    <rPh sb="28" eb="29">
      <t>カカ</t>
    </rPh>
    <phoneticPr fontId="1"/>
  </si>
  <si>
    <t>年齢制限の明記が必要。児童労働の禁止は大工業と両立できず、空疎なかなわぬ望み、実施できるとしても反動的</t>
    <rPh sb="0" eb="2">
      <t>ネンレイ</t>
    </rPh>
    <rPh sb="2" eb="4">
      <t>セイゲン</t>
    </rPh>
    <rPh sb="5" eb="7">
      <t>メイキ</t>
    </rPh>
    <rPh sb="8" eb="10">
      <t>ヒツヨウ</t>
    </rPh>
    <rPh sb="11" eb="13">
      <t>ジドウ</t>
    </rPh>
    <rPh sb="13" eb="15">
      <t>ロウドウ</t>
    </rPh>
    <rPh sb="16" eb="18">
      <t>キンシ</t>
    </rPh>
    <rPh sb="19" eb="22">
      <t>ダイコウギョウ</t>
    </rPh>
    <rPh sb="23" eb="25">
      <t>リョウリツ</t>
    </rPh>
    <rPh sb="29" eb="31">
      <t>クウソ</t>
    </rPh>
    <rPh sb="36" eb="37">
      <t>ノゾ</t>
    </rPh>
    <rPh sb="39" eb="41">
      <t>ジッシ</t>
    </rPh>
    <rPh sb="48" eb="51">
      <t>ハンドウテキ</t>
    </rPh>
    <phoneticPr fontId="1"/>
  </si>
  <si>
    <t>工業化が遅れた当時のドイツ情勢を反映している</t>
    <rPh sb="0" eb="3">
      <t>コウギョウカ</t>
    </rPh>
    <rPh sb="4" eb="5">
      <t>オク</t>
    </rPh>
    <rPh sb="7" eb="9">
      <t>トウジ</t>
    </rPh>
    <rPh sb="13" eb="15">
      <t>ジョウセイ</t>
    </rPh>
    <rPh sb="16" eb="18">
      <t>ハンエイ</t>
    </rPh>
    <phoneticPr fontId="1"/>
  </si>
  <si>
    <t>少年時代から生産的労働と教育を結合することは社会を変革する有力な手段となる</t>
    <rPh sb="0" eb="2">
      <t>ショウネン</t>
    </rPh>
    <rPh sb="2" eb="4">
      <t>ジダイ</t>
    </rPh>
    <rPh sb="6" eb="9">
      <t>セイサンテキ</t>
    </rPh>
    <rPh sb="9" eb="11">
      <t>ロウドウ</t>
    </rPh>
    <rPh sb="12" eb="14">
      <t>キョウイク</t>
    </rPh>
    <rPh sb="15" eb="17">
      <t>ケツゴウ</t>
    </rPh>
    <rPh sb="22" eb="24">
      <t>シャカイ</t>
    </rPh>
    <rPh sb="25" eb="27">
      <t>ヘンカク</t>
    </rPh>
    <rPh sb="29" eb="31">
      <t>ユウリョク</t>
    </rPh>
    <rPh sb="32" eb="34">
      <t>シュダン</t>
    </rPh>
    <phoneticPr fontId="1"/>
  </si>
  <si>
    <t>小さいころから社会経済の実際を見させることの重要性</t>
    <rPh sb="0" eb="1">
      <t>チイ</t>
    </rPh>
    <rPh sb="7" eb="9">
      <t>シャカイ</t>
    </rPh>
    <rPh sb="9" eb="11">
      <t>ケイザイ</t>
    </rPh>
    <rPh sb="12" eb="14">
      <t>ジッサイ</t>
    </rPh>
    <rPh sb="15" eb="16">
      <t>ミ</t>
    </rPh>
    <rPh sb="22" eb="25">
      <t>ジュウヨウセイ</t>
    </rPh>
    <phoneticPr fontId="1"/>
  </si>
  <si>
    <t>一</t>
    <rPh sb="0" eb="1">
      <t>イチ</t>
    </rPh>
    <phoneticPr fontId="1"/>
  </si>
  <si>
    <t>「プロレタリアの数と貧困とはますます増大する」と絶対的に言うのは正しくない。</t>
    <rPh sb="8" eb="9">
      <t>カズ</t>
    </rPh>
    <rPh sb="10" eb="12">
      <t>ヒンコン</t>
    </rPh>
    <rPh sb="18" eb="20">
      <t>ゾウダイ</t>
    </rPh>
    <rPh sb="24" eb="27">
      <t>ゼッタイテキ</t>
    </rPh>
    <rPh sb="28" eb="29">
      <t>イ</t>
    </rPh>
    <rPh sb="32" eb="33">
      <t>タダ</t>
    </rPh>
    <phoneticPr fontId="1"/>
  </si>
  <si>
    <t>労働者の組織化と抵抗は、貧困の増大に障壁をもうけるだろう。</t>
    <rPh sb="0" eb="3">
      <t>ロウドウシャ</t>
    </rPh>
    <rPh sb="4" eb="7">
      <t>ソシキカ</t>
    </rPh>
    <rPh sb="8" eb="10">
      <t>テイコウ</t>
    </rPh>
    <rPh sb="12" eb="14">
      <t>ヒンコン</t>
    </rPh>
    <rPh sb="15" eb="17">
      <t>ゾウダイ</t>
    </rPh>
    <rPh sb="18" eb="20">
      <t>ショウヘキ</t>
    </rPh>
    <phoneticPr fontId="1"/>
  </si>
  <si>
    <t>確実に増大するのは生活の不確かさである。</t>
    <rPh sb="0" eb="2">
      <t>カクジツ</t>
    </rPh>
    <rPh sb="3" eb="5">
      <t>ゾウダイ</t>
    </rPh>
    <rPh sb="9" eb="11">
      <t>セイカツ</t>
    </rPh>
    <rPh sb="12" eb="14">
      <t>フタシ</t>
    </rPh>
    <phoneticPr fontId="1"/>
  </si>
  <si>
    <t>二</t>
    <rPh sb="0" eb="1">
      <t>ニ</t>
    </rPh>
    <phoneticPr fontId="1"/>
  </si>
  <si>
    <t>●</t>
    <phoneticPr fontId="1"/>
  </si>
  <si>
    <t>人民代表機関が全権力をその一身に集中していて、人民の大多数の支持を獲得しさえすれば、憲法上は</t>
    <rPh sb="0" eb="2">
      <t>ジンミン</t>
    </rPh>
    <rPh sb="2" eb="4">
      <t>ダイヒョウ</t>
    </rPh>
    <rPh sb="4" eb="6">
      <t>キカン</t>
    </rPh>
    <rPh sb="7" eb="8">
      <t>ゼン</t>
    </rPh>
    <rPh sb="8" eb="10">
      <t>ケンリョク</t>
    </rPh>
    <rPh sb="13" eb="15">
      <t>イッシン</t>
    </rPh>
    <rPh sb="16" eb="18">
      <t>シュウチュウ</t>
    </rPh>
    <rPh sb="23" eb="25">
      <t>ジンミン</t>
    </rPh>
    <rPh sb="26" eb="29">
      <t>ダイタスウ</t>
    </rPh>
    <rPh sb="30" eb="32">
      <t>シジ</t>
    </rPh>
    <rPh sb="33" eb="35">
      <t>カクトク</t>
    </rPh>
    <rPh sb="42" eb="44">
      <t>ケンポウ</t>
    </rPh>
    <rPh sb="44" eb="45">
      <t>ジョウ</t>
    </rPh>
    <phoneticPr fontId="1"/>
  </si>
  <si>
    <t>何でも思うようにやれる国では、平和的に新しい社会に成長移行してゆけるというばあいも、考えられる。</t>
    <rPh sb="11" eb="12">
      <t>クニ</t>
    </rPh>
    <rPh sb="15" eb="18">
      <t>ヘイワテキ</t>
    </rPh>
    <rPh sb="22" eb="24">
      <t>シャカイ</t>
    </rPh>
    <rPh sb="25" eb="27">
      <t>セイチョウ</t>
    </rPh>
    <rPh sb="27" eb="29">
      <t>イコウ</t>
    </rPh>
    <rPh sb="42" eb="43">
      <t>カンガ</t>
    </rPh>
    <phoneticPr fontId="1"/>
  </si>
  <si>
    <t>つまりフランスやアメリカのような民主的共和国</t>
    <rPh sb="16" eb="19">
      <t>ミンシュテキ</t>
    </rPh>
    <rPh sb="19" eb="22">
      <t>キョウワコク</t>
    </rPh>
    <phoneticPr fontId="1"/>
  </si>
  <si>
    <t>エルフルト綱領批判：ｴﾝｹﾞﾙｽ</t>
    <rPh sb="5" eb="7">
      <t>コウリョウ</t>
    </rPh>
    <rPh sb="7" eb="9">
      <t>ヒハン</t>
    </rPh>
    <phoneticPr fontId="1"/>
  </si>
  <si>
    <t>＜国家ストック　総計　：主体別・推移比較、1994：2014＞　元データ</t>
    <rPh sb="1" eb="3">
      <t>コッカ</t>
    </rPh>
    <rPh sb="8" eb="10">
      <t>ソウケイ</t>
    </rPh>
    <rPh sb="12" eb="14">
      <t>シュタイ</t>
    </rPh>
    <rPh sb="14" eb="15">
      <t>ベツ</t>
    </rPh>
    <rPh sb="16" eb="18">
      <t>スイイ</t>
    </rPh>
    <rPh sb="18" eb="20">
      <t>ヒカク</t>
    </rPh>
    <rPh sb="32" eb="33">
      <t>モト</t>
    </rPh>
    <phoneticPr fontId="6"/>
  </si>
  <si>
    <t>財務省主計局　27年１月</t>
    <rPh sb="0" eb="3">
      <t>ザイムショウ</t>
    </rPh>
    <rPh sb="3" eb="6">
      <t>シュケイキョク</t>
    </rPh>
    <rPh sb="9" eb="10">
      <t>ネン</t>
    </rPh>
    <rPh sb="11" eb="12">
      <t>ガツ</t>
    </rPh>
    <phoneticPr fontId="1"/>
  </si>
  <si>
    <t>「公務員人件費(政府案)」</t>
    <rPh sb="1" eb="4">
      <t>コウムイン</t>
    </rPh>
    <rPh sb="4" eb="7">
      <t>ジンケンヒ</t>
    </rPh>
    <rPh sb="8" eb="11">
      <t>セイフアン</t>
    </rPh>
    <phoneticPr fontId="1"/>
  </si>
  <si>
    <t>国家公務員合計</t>
    <rPh sb="0" eb="2">
      <t>コッカ</t>
    </rPh>
    <rPh sb="2" eb="5">
      <t>コウムイン</t>
    </rPh>
    <rPh sb="5" eb="7">
      <t>ゴウケイ</t>
    </rPh>
    <phoneticPr fontId="1"/>
  </si>
  <si>
    <t>地方公務員合計</t>
    <rPh sb="0" eb="2">
      <t>チホウ</t>
    </rPh>
    <rPh sb="2" eb="5">
      <t>コウムイン</t>
    </rPh>
    <rPh sb="5" eb="7">
      <t>ゴウケイ</t>
    </rPh>
    <phoneticPr fontId="1"/>
  </si>
  <si>
    <t>人数</t>
    <rPh sb="0" eb="2">
      <t>ニンズウ</t>
    </rPh>
    <phoneticPr fontId="1"/>
  </si>
  <si>
    <t>人件費</t>
    <rPh sb="0" eb="3">
      <t>ジンケンヒ</t>
    </rPh>
    <phoneticPr fontId="1"/>
  </si>
  <si>
    <t>・行政機関</t>
    <rPh sb="1" eb="3">
      <t>ギョウセイ</t>
    </rPh>
    <rPh sb="3" eb="5">
      <t>キカン</t>
    </rPh>
    <phoneticPr fontId="1"/>
  </si>
  <si>
    <t>・自衛官</t>
    <rPh sb="1" eb="4">
      <t>ジエイカン</t>
    </rPh>
    <phoneticPr fontId="1"/>
  </si>
  <si>
    <t>・国会</t>
    <rPh sb="1" eb="3">
      <t>コッカイ</t>
    </rPh>
    <phoneticPr fontId="1"/>
  </si>
  <si>
    <t>・裁判所</t>
    <rPh sb="1" eb="4">
      <t>サイバンショ</t>
    </rPh>
    <phoneticPr fontId="1"/>
  </si>
  <si>
    <t>・他</t>
    <rPh sb="1" eb="2">
      <t>ホカ</t>
    </rPh>
    <phoneticPr fontId="1"/>
  </si>
  <si>
    <t>公務合計</t>
    <rPh sb="0" eb="2">
      <t>コウム</t>
    </rPh>
    <rPh sb="2" eb="4">
      <t>ゴウケイ</t>
    </rPh>
    <phoneticPr fontId="1"/>
  </si>
  <si>
    <t>1人平均</t>
    <rPh sb="1" eb="2">
      <t>ニン</t>
    </rPh>
    <rPh sb="2" eb="4">
      <t>ヘイキン</t>
    </rPh>
    <phoneticPr fontId="1"/>
  </si>
  <si>
    <t>自衛官実員数：23.0万人</t>
    <rPh sb="0" eb="3">
      <t>ジエイカン</t>
    </rPh>
    <rPh sb="3" eb="5">
      <t>ジツイン</t>
    </rPh>
    <rPh sb="5" eb="6">
      <t>スウ</t>
    </rPh>
    <rPh sb="11" eb="13">
      <t>マンニン</t>
    </rPh>
    <phoneticPr fontId="1"/>
  </si>
  <si>
    <t>1.総支給</t>
    <rPh sb="2" eb="3">
      <t>ソウ</t>
    </rPh>
    <rPh sb="3" eb="5">
      <t>シキュウ</t>
    </rPh>
    <phoneticPr fontId="1"/>
  </si>
  <si>
    <t>2.支給内訳（国が負担する総人件費）</t>
    <rPh sb="2" eb="4">
      <t>シキュウ</t>
    </rPh>
    <rPh sb="4" eb="6">
      <t>ウチワケ</t>
    </rPh>
    <rPh sb="7" eb="8">
      <t>クニ</t>
    </rPh>
    <rPh sb="9" eb="11">
      <t>フタン</t>
    </rPh>
    <rPh sb="13" eb="14">
      <t>ソウ</t>
    </rPh>
    <rPh sb="14" eb="17">
      <t>ジンケンヒ</t>
    </rPh>
    <phoneticPr fontId="1"/>
  </si>
  <si>
    <t>国家公務員人件費</t>
    <rPh sb="0" eb="2">
      <t>コッカ</t>
    </rPh>
    <rPh sb="2" eb="5">
      <t>コウムイン</t>
    </rPh>
    <rPh sb="5" eb="8">
      <t>ジンケンヒ</t>
    </rPh>
    <phoneticPr fontId="1"/>
  </si>
  <si>
    <t>・給与</t>
    <rPh sb="1" eb="3">
      <t>キュウヨ</t>
    </rPh>
    <phoneticPr fontId="1"/>
  </si>
  <si>
    <t>・退職手当</t>
    <rPh sb="1" eb="3">
      <t>タイショク</t>
    </rPh>
    <rPh sb="3" eb="5">
      <t>テアテ</t>
    </rPh>
    <phoneticPr fontId="1"/>
  </si>
  <si>
    <t>・その他</t>
    <rPh sb="3" eb="4">
      <t>タ</t>
    </rPh>
    <phoneticPr fontId="1"/>
  </si>
  <si>
    <t>・共済負担金</t>
    <rPh sb="1" eb="3">
      <t>キョウサイ</t>
    </rPh>
    <rPh sb="3" eb="6">
      <t>フタンキン</t>
    </rPh>
    <phoneticPr fontId="1"/>
  </si>
  <si>
    <t>議員歳費、義務教育費・国庫負担金等</t>
    <rPh sb="0" eb="2">
      <t>ギイン</t>
    </rPh>
    <rPh sb="2" eb="4">
      <t>サイヒ</t>
    </rPh>
    <rPh sb="5" eb="7">
      <t>ギム</t>
    </rPh>
    <rPh sb="7" eb="9">
      <t>キョウイク</t>
    </rPh>
    <rPh sb="9" eb="10">
      <t>ヒ</t>
    </rPh>
    <rPh sb="11" eb="13">
      <t>コッコ</t>
    </rPh>
    <rPh sb="13" eb="16">
      <t>フタンキン</t>
    </rPh>
    <rPh sb="16" eb="17">
      <t>トウ</t>
    </rPh>
    <phoneticPr fontId="1"/>
  </si>
  <si>
    <t>厚生労働省：平成27年度労働組合基礎調査</t>
    <rPh sb="0" eb="2">
      <t>コウセイ</t>
    </rPh>
    <rPh sb="2" eb="5">
      <t>ロウドウショウ</t>
    </rPh>
    <rPh sb="6" eb="8">
      <t>ヘイセイ</t>
    </rPh>
    <rPh sb="10" eb="12">
      <t>ネンド</t>
    </rPh>
    <rPh sb="12" eb="16">
      <t>ロウドウクミアイ</t>
    </rPh>
    <rPh sb="16" eb="18">
      <t>キソ</t>
    </rPh>
    <rPh sb="18" eb="20">
      <t>チョウサ</t>
    </rPh>
    <phoneticPr fontId="2"/>
  </si>
  <si>
    <t>概要と推移</t>
    <rPh sb="0" eb="2">
      <t>ガイヨウ</t>
    </rPh>
    <rPh sb="3" eb="5">
      <t>スイイ</t>
    </rPh>
    <phoneticPr fontId="2"/>
  </si>
  <si>
    <t>合　　計</t>
    <rPh sb="0" eb="1">
      <t>ア</t>
    </rPh>
    <rPh sb="3" eb="4">
      <t>ケイ</t>
    </rPh>
    <phoneticPr fontId="2"/>
  </si>
  <si>
    <t>平成22</t>
    <rPh sb="0" eb="2">
      <t>ヘイセイ</t>
    </rPh>
    <phoneticPr fontId="2"/>
  </si>
  <si>
    <t>平成23</t>
    <rPh sb="0" eb="2">
      <t>ヘイセイ</t>
    </rPh>
    <phoneticPr fontId="2"/>
  </si>
  <si>
    <t>平成24</t>
    <rPh sb="0" eb="2">
      <t>ヘイセイ</t>
    </rPh>
    <phoneticPr fontId="2"/>
  </si>
  <si>
    <t>平成25</t>
    <rPh sb="0" eb="2">
      <t>ヘイセイ</t>
    </rPh>
    <phoneticPr fontId="2"/>
  </si>
  <si>
    <t>平成26</t>
    <rPh sb="0" eb="2">
      <t>ヘイセイ</t>
    </rPh>
    <phoneticPr fontId="2"/>
  </si>
  <si>
    <t>平成27</t>
    <rPh sb="0" eb="2">
      <t>ヘイセイ</t>
    </rPh>
    <phoneticPr fontId="2"/>
  </si>
  <si>
    <t>労働組合数（組合）</t>
    <rPh sb="0" eb="2">
      <t>ロウドウ</t>
    </rPh>
    <rPh sb="2" eb="4">
      <t>クミアイ</t>
    </rPh>
    <rPh sb="4" eb="5">
      <t>スウ</t>
    </rPh>
    <rPh sb="6" eb="8">
      <t>クミアイ</t>
    </rPh>
    <phoneticPr fontId="2"/>
  </si>
  <si>
    <t>対前年差</t>
    <rPh sb="0" eb="1">
      <t>タイ</t>
    </rPh>
    <rPh sb="1" eb="3">
      <t>ゼンネン</t>
    </rPh>
    <rPh sb="3" eb="4">
      <t>サ</t>
    </rPh>
    <phoneticPr fontId="2"/>
  </si>
  <si>
    <t>対前年増減率</t>
    <rPh sb="0" eb="1">
      <t>タイ</t>
    </rPh>
    <rPh sb="1" eb="3">
      <t>ゼンネン</t>
    </rPh>
    <rPh sb="3" eb="5">
      <t>ゾウゲン</t>
    </rPh>
    <rPh sb="5" eb="6">
      <t>リツ</t>
    </rPh>
    <phoneticPr fontId="2"/>
  </si>
  <si>
    <t>労働組合員数（千人）</t>
    <rPh sb="0" eb="2">
      <t>ロウドウ</t>
    </rPh>
    <rPh sb="2" eb="5">
      <t>クミアイイン</t>
    </rPh>
    <rPh sb="5" eb="6">
      <t>スウ</t>
    </rPh>
    <rPh sb="7" eb="9">
      <t>センニン</t>
    </rPh>
    <phoneticPr fontId="2"/>
  </si>
  <si>
    <t>雇用者数〈万人）</t>
    <rPh sb="0" eb="3">
      <t>コヨウシャ</t>
    </rPh>
    <rPh sb="3" eb="4">
      <t>スウ</t>
    </rPh>
    <rPh sb="5" eb="7">
      <t>マンニン</t>
    </rPh>
    <phoneticPr fontId="2"/>
  </si>
  <si>
    <t>推定組織率</t>
    <rPh sb="0" eb="2">
      <t>スイテイ</t>
    </rPh>
    <rPh sb="2" eb="4">
      <t>ソシキ</t>
    </rPh>
    <rPh sb="4" eb="5">
      <t>リツ</t>
    </rPh>
    <phoneticPr fontId="2"/>
  </si>
  <si>
    <t>女性</t>
    <rPh sb="0" eb="2">
      <t>ジョセイ</t>
    </rPh>
    <phoneticPr fontId="2"/>
  </si>
  <si>
    <t>男性</t>
    <rPh sb="0" eb="2">
      <t>ダンセイ</t>
    </rPh>
    <phoneticPr fontId="2"/>
  </si>
  <si>
    <t>パートタイム労働者</t>
    <rPh sb="6" eb="9">
      <t>ロウドウシャ</t>
    </rPh>
    <phoneticPr fontId="2"/>
  </si>
  <si>
    <t>全労働組合員数に占める割合</t>
    <rPh sb="0" eb="1">
      <t>ゼン</t>
    </rPh>
    <rPh sb="1" eb="3">
      <t>ロウドウ</t>
    </rPh>
    <rPh sb="3" eb="6">
      <t>クミアイイン</t>
    </rPh>
    <rPh sb="6" eb="7">
      <t>スウ</t>
    </rPh>
    <rPh sb="8" eb="9">
      <t>シ</t>
    </rPh>
    <rPh sb="11" eb="13">
      <t>ワリアイ</t>
    </rPh>
    <phoneticPr fontId="2"/>
  </si>
  <si>
    <t>産業別状況</t>
    <rPh sb="0" eb="2">
      <t>サンギョウ</t>
    </rPh>
    <rPh sb="2" eb="3">
      <t>ベツ</t>
    </rPh>
    <rPh sb="3" eb="5">
      <t>ジョウキョウ</t>
    </rPh>
    <phoneticPr fontId="2"/>
  </si>
  <si>
    <t>労働組合員数</t>
    <rPh sb="0" eb="2">
      <t>ロウドウ</t>
    </rPh>
    <rPh sb="2" eb="5">
      <t>クミアイイン</t>
    </rPh>
    <rPh sb="5" eb="6">
      <t>スウ</t>
    </rPh>
    <phoneticPr fontId="2"/>
  </si>
  <si>
    <t>雇用者数</t>
    <rPh sb="0" eb="3">
      <t>コヨウシャ</t>
    </rPh>
    <rPh sb="3" eb="4">
      <t>スウ</t>
    </rPh>
    <phoneticPr fontId="2"/>
  </si>
  <si>
    <t>（千人）</t>
    <rPh sb="1" eb="3">
      <t>センニン</t>
    </rPh>
    <phoneticPr fontId="2"/>
  </si>
  <si>
    <t>うち女性</t>
    <rPh sb="2" eb="4">
      <t>ジョセイ</t>
    </rPh>
    <phoneticPr fontId="2"/>
  </si>
  <si>
    <t>（万人）</t>
    <rPh sb="1" eb="3">
      <t>マンニン</t>
    </rPh>
    <phoneticPr fontId="2"/>
  </si>
  <si>
    <t xml:space="preserve">総 計 </t>
    <phoneticPr fontId="2"/>
  </si>
  <si>
    <t xml:space="preserve">農業 ・ 林業 ・漁業 </t>
    <phoneticPr fontId="2"/>
  </si>
  <si>
    <t>鉱業・採石業砂利採取業</t>
    <phoneticPr fontId="2"/>
  </si>
  <si>
    <t>建設業</t>
    <phoneticPr fontId="2"/>
  </si>
  <si>
    <t>製造業</t>
    <phoneticPr fontId="2"/>
  </si>
  <si>
    <t>電気・ガス・熱供給・水道業</t>
    <phoneticPr fontId="2"/>
  </si>
  <si>
    <t>情報・通信業</t>
    <phoneticPr fontId="2"/>
  </si>
  <si>
    <t>運輸業・郵便業</t>
    <rPh sb="0" eb="2">
      <t>ウンユ</t>
    </rPh>
    <phoneticPr fontId="2"/>
  </si>
  <si>
    <t>卸売業・小売業</t>
    <phoneticPr fontId="2"/>
  </si>
  <si>
    <t>金融業・保険業</t>
    <phoneticPr fontId="2"/>
  </si>
  <si>
    <t>不動産業・物品賃貸業</t>
    <phoneticPr fontId="2"/>
  </si>
  <si>
    <t>学術研究専門・技術サービス業</t>
    <rPh sb="7" eb="9">
      <t>ギジュツ</t>
    </rPh>
    <phoneticPr fontId="2"/>
  </si>
  <si>
    <t>宿泊業・飲食サービス業</t>
    <phoneticPr fontId="2"/>
  </si>
  <si>
    <t>生活関連サービス業・娯楽業</t>
    <phoneticPr fontId="2"/>
  </si>
  <si>
    <t>教育・学習支援業</t>
    <phoneticPr fontId="2"/>
  </si>
  <si>
    <t>医療・福祉</t>
    <phoneticPr fontId="2"/>
  </si>
  <si>
    <t>複合サービス事業</t>
    <phoneticPr fontId="2"/>
  </si>
  <si>
    <t>その他サービス業</t>
    <rPh sb="2" eb="3">
      <t>タ</t>
    </rPh>
    <phoneticPr fontId="2"/>
  </si>
  <si>
    <t>公務(他に分類されるものを除く)</t>
    <phoneticPr fontId="2"/>
  </si>
  <si>
    <t>分類不能の産業</t>
    <phoneticPr fontId="2"/>
  </si>
  <si>
    <t>-</t>
    <phoneticPr fontId="2"/>
  </si>
  <si>
    <t>企業規模別（民営企業）</t>
    <rPh sb="0" eb="2">
      <t>キギョウ</t>
    </rPh>
    <rPh sb="2" eb="4">
      <t>キボ</t>
    </rPh>
    <rPh sb="4" eb="5">
      <t>ベツ</t>
    </rPh>
    <rPh sb="6" eb="8">
      <t>ミンエイ</t>
    </rPh>
    <rPh sb="8" eb="10">
      <t>キギョウ</t>
    </rPh>
    <phoneticPr fontId="2"/>
  </si>
  <si>
    <t>規模</t>
    <rPh sb="0" eb="2">
      <t>キボ</t>
    </rPh>
    <phoneticPr fontId="2"/>
  </si>
  <si>
    <t>増減率</t>
    <rPh sb="0" eb="2">
      <t>ゾウゲン</t>
    </rPh>
    <rPh sb="2" eb="3">
      <t>リツ</t>
    </rPh>
    <phoneticPr fontId="2"/>
  </si>
  <si>
    <t>構成比</t>
    <rPh sb="0" eb="3">
      <t>コウセイヒ</t>
    </rPh>
    <phoneticPr fontId="2"/>
  </si>
  <si>
    <t>　　合　　計</t>
    <rPh sb="2" eb="3">
      <t>ア</t>
    </rPh>
    <rPh sb="5" eb="6">
      <t>ケイ</t>
    </rPh>
    <phoneticPr fontId="2"/>
  </si>
  <si>
    <t>1,000人以上</t>
    <rPh sb="5" eb="8">
      <t>ニンイジョウ</t>
    </rPh>
    <phoneticPr fontId="2"/>
  </si>
  <si>
    <t>300～999人</t>
    <rPh sb="7" eb="8">
      <t>ニン</t>
    </rPh>
    <phoneticPr fontId="2"/>
  </si>
  <si>
    <t>100～299人</t>
    <rPh sb="7" eb="8">
      <t>ニン</t>
    </rPh>
    <phoneticPr fontId="2"/>
  </si>
  <si>
    <t>　30～　99人</t>
    <rPh sb="7" eb="8">
      <t>ニン</t>
    </rPh>
    <phoneticPr fontId="2"/>
  </si>
  <si>
    <t>　29人以下</t>
    <rPh sb="3" eb="6">
      <t>ニンイカ</t>
    </rPh>
    <phoneticPr fontId="2"/>
  </si>
  <si>
    <t>　その他</t>
    <rPh sb="3" eb="4">
      <t>タ</t>
    </rPh>
    <phoneticPr fontId="2"/>
  </si>
  <si>
    <t>－</t>
    <phoneticPr fontId="2"/>
  </si>
  <si>
    <t>摘要法規別</t>
    <rPh sb="0" eb="2">
      <t>テキヨウ</t>
    </rPh>
    <rPh sb="2" eb="4">
      <t>ホウキ</t>
    </rPh>
    <rPh sb="4" eb="5">
      <t>ベツ</t>
    </rPh>
    <phoneticPr fontId="2"/>
  </si>
  <si>
    <t>適用法規</t>
    <rPh sb="0" eb="2">
      <t>テキヨウ</t>
    </rPh>
    <rPh sb="2" eb="4">
      <t>ホウキ</t>
    </rPh>
    <phoneticPr fontId="2"/>
  </si>
  <si>
    <t>平成27年</t>
    <rPh sb="0" eb="2">
      <t>ヘイセイ</t>
    </rPh>
    <rPh sb="4" eb="5">
      <t>ネン</t>
    </rPh>
    <phoneticPr fontId="2"/>
  </si>
  <si>
    <t>平成26年</t>
    <rPh sb="0" eb="2">
      <t>ヘイセイ</t>
    </rPh>
    <rPh sb="4" eb="5">
      <t>ネン</t>
    </rPh>
    <phoneticPr fontId="2"/>
  </si>
  <si>
    <t>労働組合法</t>
    <rPh sb="0" eb="4">
      <t>ロウドウクミアイ</t>
    </rPh>
    <rPh sb="4" eb="5">
      <t>ホウ</t>
    </rPh>
    <phoneticPr fontId="2"/>
  </si>
  <si>
    <t>公的法規（①＋②）</t>
    <rPh sb="0" eb="2">
      <t>コウテキ</t>
    </rPh>
    <rPh sb="2" eb="4">
      <t>ホウキ</t>
    </rPh>
    <phoneticPr fontId="2"/>
  </si>
  <si>
    <t>①行労法・地公労法</t>
    <rPh sb="1" eb="2">
      <t>コウ</t>
    </rPh>
    <rPh sb="2" eb="3">
      <t>ロウ</t>
    </rPh>
    <rPh sb="3" eb="4">
      <t>ホウ</t>
    </rPh>
    <rPh sb="5" eb="6">
      <t>チ</t>
    </rPh>
    <rPh sb="6" eb="7">
      <t>コウ</t>
    </rPh>
    <rPh sb="7" eb="8">
      <t>ロウ</t>
    </rPh>
    <rPh sb="8" eb="9">
      <t>ホウ</t>
    </rPh>
    <phoneticPr fontId="2"/>
  </si>
  <si>
    <t>　　・行政執行法人の労働関係法</t>
    <rPh sb="3" eb="5">
      <t>ギョウセイ</t>
    </rPh>
    <rPh sb="5" eb="7">
      <t>シッコウ</t>
    </rPh>
    <rPh sb="7" eb="9">
      <t>ホウジン</t>
    </rPh>
    <rPh sb="10" eb="12">
      <t>ロウドウ</t>
    </rPh>
    <rPh sb="12" eb="14">
      <t>カンケイ</t>
    </rPh>
    <rPh sb="14" eb="15">
      <t>ホウ</t>
    </rPh>
    <phoneticPr fontId="2"/>
  </si>
  <si>
    <t>　　・地方公営企業等労働関係法</t>
    <rPh sb="3" eb="5">
      <t>チホウ</t>
    </rPh>
    <rPh sb="5" eb="7">
      <t>コウエイ</t>
    </rPh>
    <rPh sb="7" eb="9">
      <t>キギョウ</t>
    </rPh>
    <rPh sb="9" eb="10">
      <t>トウ</t>
    </rPh>
    <rPh sb="10" eb="12">
      <t>ロウドウ</t>
    </rPh>
    <rPh sb="12" eb="14">
      <t>カンケイ</t>
    </rPh>
    <rPh sb="14" eb="15">
      <t>ホウ</t>
    </rPh>
    <phoneticPr fontId="2"/>
  </si>
  <si>
    <t>②国公法・地公法</t>
    <rPh sb="1" eb="4">
      <t>コッコウホウ</t>
    </rPh>
    <rPh sb="5" eb="6">
      <t>チ</t>
    </rPh>
    <rPh sb="6" eb="8">
      <t>コウホウ</t>
    </rPh>
    <phoneticPr fontId="2"/>
  </si>
  <si>
    <t>　　・国家公務員法</t>
    <rPh sb="3" eb="5">
      <t>コッカ</t>
    </rPh>
    <rPh sb="5" eb="8">
      <t>コウムイン</t>
    </rPh>
    <rPh sb="8" eb="9">
      <t>ホウ</t>
    </rPh>
    <phoneticPr fontId="2"/>
  </si>
  <si>
    <t>　　・地方公務員法</t>
    <rPh sb="3" eb="5">
      <t>チホウ</t>
    </rPh>
    <rPh sb="5" eb="8">
      <t>コウムイン</t>
    </rPh>
    <rPh sb="8" eb="9">
      <t>ホウ</t>
    </rPh>
    <phoneticPr fontId="2"/>
  </si>
  <si>
    <t>主要団体別（単一労働組合）</t>
    <rPh sb="0" eb="2">
      <t>シュヨウ</t>
    </rPh>
    <rPh sb="2" eb="4">
      <t>ダンタイ</t>
    </rPh>
    <rPh sb="4" eb="5">
      <t>ベツ</t>
    </rPh>
    <rPh sb="6" eb="8">
      <t>タンイツ</t>
    </rPh>
    <rPh sb="8" eb="12">
      <t>ロウドウクミアイ</t>
    </rPh>
    <phoneticPr fontId="2"/>
  </si>
  <si>
    <t>主要団体別</t>
    <rPh sb="0" eb="2">
      <t>シュヨウ</t>
    </rPh>
    <rPh sb="2" eb="4">
      <t>ダンタイ</t>
    </rPh>
    <rPh sb="4" eb="5">
      <t>ベツ</t>
    </rPh>
    <phoneticPr fontId="2"/>
  </si>
  <si>
    <t>全組合員数構成率</t>
    <rPh sb="0" eb="1">
      <t>ゼン</t>
    </rPh>
    <rPh sb="1" eb="4">
      <t>クミアイイン</t>
    </rPh>
    <rPh sb="4" eb="5">
      <t>スウ</t>
    </rPh>
    <rPh sb="5" eb="7">
      <t>コウセイ</t>
    </rPh>
    <rPh sb="7" eb="8">
      <t>リツ</t>
    </rPh>
    <phoneticPr fontId="2"/>
  </si>
  <si>
    <t>全組合員数</t>
    <rPh sb="0" eb="1">
      <t>ゼン</t>
    </rPh>
    <rPh sb="1" eb="4">
      <t>クミアイイン</t>
    </rPh>
    <rPh sb="4" eb="5">
      <t>スウ</t>
    </rPh>
    <phoneticPr fontId="2"/>
  </si>
  <si>
    <t>連合</t>
    <rPh sb="0" eb="2">
      <t>レンゴウ</t>
    </rPh>
    <phoneticPr fontId="2"/>
  </si>
  <si>
    <t>全労連</t>
    <rPh sb="0" eb="3">
      <t>ゼンロウレン</t>
    </rPh>
    <phoneticPr fontId="2"/>
  </si>
  <si>
    <t>全労協</t>
    <rPh sb="0" eb="3">
      <t>ゼンロウキョウ</t>
    </rPh>
    <phoneticPr fontId="2"/>
  </si>
  <si>
    <t>金属労連</t>
    <rPh sb="0" eb="2">
      <t>キンゾク</t>
    </rPh>
    <rPh sb="2" eb="4">
      <t>ロウレン</t>
    </rPh>
    <phoneticPr fontId="2"/>
  </si>
  <si>
    <t>インダストリオール・ＪＡＦ</t>
    <phoneticPr fontId="2"/>
  </si>
  <si>
    <t>交通労連</t>
    <rPh sb="0" eb="2">
      <t>コウツウ</t>
    </rPh>
    <rPh sb="2" eb="4">
      <t>ロウレン</t>
    </rPh>
    <phoneticPr fontId="2"/>
  </si>
  <si>
    <t>公務労協</t>
    <rPh sb="0" eb="2">
      <t>コウム</t>
    </rPh>
    <rPh sb="2" eb="4">
      <t>ロウキョウ</t>
    </rPh>
    <phoneticPr fontId="2"/>
  </si>
  <si>
    <t>年</t>
    <rPh sb="0" eb="1">
      <t>ネン</t>
    </rPh>
    <phoneticPr fontId="2"/>
  </si>
  <si>
    <t>労働組合員</t>
    <rPh sb="0" eb="2">
      <t>ロウドウ</t>
    </rPh>
    <rPh sb="2" eb="5">
      <t>クミアイイン</t>
    </rPh>
    <phoneticPr fontId="2"/>
  </si>
  <si>
    <t>対前年</t>
    <rPh sb="0" eb="1">
      <t>タイ</t>
    </rPh>
    <rPh sb="1" eb="3">
      <t>ゼンネン</t>
    </rPh>
    <phoneticPr fontId="2"/>
  </si>
  <si>
    <t>平成27年</t>
  </si>
  <si>
    <t>平成26年</t>
  </si>
  <si>
    <t>差</t>
  </si>
  <si>
    <t>※金属労協（ＪＣＭ）の産別５労組</t>
    <rPh sb="1" eb="5">
      <t>キンゾクロウキョウ</t>
    </rPh>
    <rPh sb="11" eb="13">
      <t>サンベツ</t>
    </rPh>
    <phoneticPr fontId="2"/>
  </si>
  <si>
    <t>　　ＵＡゼンセン</t>
    <phoneticPr fontId="2"/>
  </si>
  <si>
    <t>インダストリオール・グローバルユニオン（旧・ＩＭＦ：国際金属労連）加盟</t>
    <rPh sb="20" eb="21">
      <t>キュウ</t>
    </rPh>
    <rPh sb="26" eb="28">
      <t>コクサイ</t>
    </rPh>
    <rPh sb="28" eb="30">
      <t>キンゾク</t>
    </rPh>
    <rPh sb="30" eb="32">
      <t>ロウレン</t>
    </rPh>
    <rPh sb="33" eb="35">
      <t>カメイ</t>
    </rPh>
    <phoneticPr fontId="2"/>
  </si>
  <si>
    <t>　　自動車総連</t>
    <rPh sb="2" eb="5">
      <t>ジドウシャ</t>
    </rPh>
    <rPh sb="5" eb="7">
      <t>ソウレン</t>
    </rPh>
    <phoneticPr fontId="2"/>
  </si>
  <si>
    <t>　　電機連合</t>
    <rPh sb="2" eb="4">
      <t>デンキ</t>
    </rPh>
    <rPh sb="4" eb="6">
      <t>レンゴウ</t>
    </rPh>
    <phoneticPr fontId="2"/>
  </si>
  <si>
    <t>・自動車総連</t>
    <phoneticPr fontId="2"/>
  </si>
  <si>
    <t>　　ＪＡＭ</t>
    <phoneticPr fontId="2"/>
  </si>
  <si>
    <t>・電機連合</t>
    <phoneticPr fontId="2"/>
  </si>
  <si>
    <t>　　基幹労連</t>
    <rPh sb="2" eb="4">
      <t>キカン</t>
    </rPh>
    <rPh sb="4" eb="6">
      <t>ロウレン</t>
    </rPh>
    <phoneticPr fontId="2"/>
  </si>
  <si>
    <t>・JAM</t>
    <phoneticPr fontId="2"/>
  </si>
  <si>
    <t>　　ＪＰ労組</t>
    <rPh sb="4" eb="6">
      <t>ロウソ</t>
    </rPh>
    <phoneticPr fontId="2"/>
  </si>
  <si>
    <t>・基幹労連</t>
    <phoneticPr fontId="2"/>
  </si>
  <si>
    <t>　　生保労連</t>
    <rPh sb="2" eb="4">
      <t>セイホ</t>
    </rPh>
    <rPh sb="4" eb="6">
      <t>ロウレン</t>
    </rPh>
    <phoneticPr fontId="2"/>
  </si>
  <si>
    <t>・全電線</t>
    <phoneticPr fontId="2"/>
  </si>
  <si>
    <t>　　電力総連</t>
    <rPh sb="2" eb="4">
      <t>デンリョク</t>
    </rPh>
    <rPh sb="4" eb="6">
      <t>ソウレン</t>
    </rPh>
    <phoneticPr fontId="2"/>
  </si>
  <si>
    <t>　　情報労連</t>
    <rPh sb="2" eb="4">
      <t>ジョウホウ</t>
    </rPh>
    <rPh sb="4" eb="6">
      <t>ロウレン</t>
    </rPh>
    <phoneticPr fontId="2"/>
  </si>
  <si>
    <t>　　運輸労連</t>
    <rPh sb="2" eb="4">
      <t>ウンユ</t>
    </rPh>
    <rPh sb="4" eb="6">
      <t>ロウレン</t>
    </rPh>
    <phoneticPr fontId="2"/>
  </si>
  <si>
    <t>　　私鉄総連</t>
    <rPh sb="2" eb="4">
      <t>シテツ</t>
    </rPh>
    <rPh sb="4" eb="6">
      <t>ソウレン</t>
    </rPh>
    <phoneticPr fontId="2"/>
  </si>
  <si>
    <t>　　ＪＥＣ連合</t>
    <rPh sb="5" eb="7">
      <t>レンゴウ</t>
    </rPh>
    <phoneticPr fontId="2"/>
  </si>
  <si>
    <t>　　フード連合</t>
    <rPh sb="5" eb="7">
      <t>レンゴウ</t>
    </rPh>
    <phoneticPr fontId="2"/>
  </si>
  <si>
    <t>　　損保労連</t>
    <rPh sb="2" eb="4">
      <t>ソンポ</t>
    </rPh>
    <rPh sb="4" eb="6">
      <t>ロウレン</t>
    </rPh>
    <phoneticPr fontId="2"/>
  </si>
  <si>
    <t>　　ＪＲ連合</t>
    <rPh sb="4" eb="6">
      <t>レンゴウ</t>
    </rPh>
    <phoneticPr fontId="2"/>
  </si>
  <si>
    <t>　　ＪＲ総連</t>
    <rPh sb="4" eb="6">
      <t>ソウレン</t>
    </rPh>
    <phoneticPr fontId="2"/>
  </si>
  <si>
    <t>　　化学総連</t>
    <rPh sb="2" eb="4">
      <t>カガク</t>
    </rPh>
    <rPh sb="4" eb="6">
      <t>ソウレン</t>
    </rPh>
    <phoneticPr fontId="2"/>
  </si>
  <si>
    <t>2016/5化学総連・連合離脱</t>
    <rPh sb="6" eb="8">
      <t>カガク</t>
    </rPh>
    <rPh sb="8" eb="10">
      <t>ソウレン</t>
    </rPh>
    <rPh sb="11" eb="13">
      <t>レンゴウ</t>
    </rPh>
    <rPh sb="13" eb="15">
      <t>リダツ</t>
    </rPh>
    <phoneticPr fontId="2"/>
  </si>
  <si>
    <t>　　交通労連</t>
    <rPh sb="2" eb="4">
      <t>コウツウ</t>
    </rPh>
    <rPh sb="4" eb="6">
      <t>ロウレン</t>
    </rPh>
    <phoneticPr fontId="2"/>
  </si>
  <si>
    <t>　　サービス連合</t>
    <rPh sb="6" eb="8">
      <t>レンゴウ</t>
    </rPh>
    <phoneticPr fontId="2"/>
  </si>
  <si>
    <t>　　ゴム連合</t>
    <rPh sb="4" eb="6">
      <t>レンゴウ</t>
    </rPh>
    <phoneticPr fontId="2"/>
  </si>
  <si>
    <t>　　航空連合</t>
    <rPh sb="2" eb="4">
      <t>コウクウ</t>
    </rPh>
    <rPh sb="4" eb="6">
      <t>レンゴウ</t>
    </rPh>
    <phoneticPr fontId="2"/>
  </si>
  <si>
    <t>　　紙パ連合</t>
    <rPh sb="2" eb="3">
      <t>カミ</t>
    </rPh>
    <rPh sb="4" eb="6">
      <t>レンゴウ</t>
    </rPh>
    <phoneticPr fontId="2"/>
  </si>
  <si>
    <t>　　全電線</t>
    <rPh sb="2" eb="3">
      <t>ゼン</t>
    </rPh>
    <rPh sb="3" eb="5">
      <t>デンセン</t>
    </rPh>
    <phoneticPr fontId="2"/>
  </si>
  <si>
    <t>　　全国ガス</t>
    <rPh sb="2" eb="4">
      <t>ゼンコク</t>
    </rPh>
    <phoneticPr fontId="2"/>
  </si>
  <si>
    <t>　　印刷労連</t>
    <rPh sb="2" eb="4">
      <t>インサツ</t>
    </rPh>
    <rPh sb="4" eb="6">
      <t>ロウレン</t>
    </rPh>
    <phoneticPr fontId="2"/>
  </si>
  <si>
    <t>　　海員</t>
    <rPh sb="2" eb="4">
      <t>カイイン</t>
    </rPh>
    <phoneticPr fontId="2"/>
  </si>
  <si>
    <t>　　全自交労連</t>
    <rPh sb="2" eb="5">
      <t>ゼンジコウ</t>
    </rPh>
    <rPh sb="5" eb="7">
      <t>ロウレン</t>
    </rPh>
    <phoneticPr fontId="2"/>
  </si>
  <si>
    <t>　　セラミック連合</t>
    <rPh sb="7" eb="9">
      <t>レンゴウ</t>
    </rPh>
    <phoneticPr fontId="2"/>
  </si>
  <si>
    <t>　　全銀連合</t>
    <rPh sb="2" eb="4">
      <t>ゼンギン</t>
    </rPh>
    <rPh sb="4" eb="6">
      <t>レンゴウ</t>
    </rPh>
    <phoneticPr fontId="2"/>
  </si>
  <si>
    <t>　　ヘルスケア労協</t>
    <rPh sb="7" eb="9">
      <t>ロウキョウ</t>
    </rPh>
    <phoneticPr fontId="2"/>
  </si>
  <si>
    <t>　　全国農団労</t>
    <rPh sb="2" eb="4">
      <t>ゼンコク</t>
    </rPh>
    <rPh sb="4" eb="5">
      <t>ノウ</t>
    </rPh>
    <rPh sb="5" eb="6">
      <t>ダン</t>
    </rPh>
    <rPh sb="6" eb="7">
      <t>ロウ</t>
    </rPh>
    <phoneticPr fontId="2"/>
  </si>
  <si>
    <t>　　自治労</t>
    <rPh sb="2" eb="5">
      <t>ジチロウ</t>
    </rPh>
    <phoneticPr fontId="2"/>
  </si>
  <si>
    <t>　　日教組</t>
    <rPh sb="2" eb="5">
      <t>ニッキョウソ</t>
    </rPh>
    <phoneticPr fontId="2"/>
  </si>
  <si>
    <t>　　国公連合</t>
    <rPh sb="2" eb="4">
      <t>コッコウ</t>
    </rPh>
    <rPh sb="4" eb="6">
      <t>レンゴウ</t>
    </rPh>
    <phoneticPr fontId="2"/>
  </si>
  <si>
    <t>　　全水道</t>
    <rPh sb="2" eb="3">
      <t>ゼン</t>
    </rPh>
    <rPh sb="3" eb="5">
      <t>スイドウ</t>
    </rPh>
    <phoneticPr fontId="2"/>
  </si>
  <si>
    <t>　　日本医労連</t>
    <rPh sb="2" eb="4">
      <t>ニホン</t>
    </rPh>
    <rPh sb="4" eb="7">
      <t>イロウレン</t>
    </rPh>
    <phoneticPr fontId="2"/>
  </si>
  <si>
    <t>　　生協労連</t>
    <rPh sb="2" eb="4">
      <t>セイキョウ</t>
    </rPh>
    <rPh sb="4" eb="6">
      <t>ロウレン</t>
    </rPh>
    <phoneticPr fontId="2"/>
  </si>
  <si>
    <t>　　建交労</t>
    <rPh sb="2" eb="5">
      <t>ケンコウロウ</t>
    </rPh>
    <phoneticPr fontId="2"/>
  </si>
  <si>
    <t>　　全労連・全国一般</t>
    <rPh sb="2" eb="5">
      <t>ゼンロウレン</t>
    </rPh>
    <rPh sb="6" eb="8">
      <t>ゼンコク</t>
    </rPh>
    <rPh sb="8" eb="10">
      <t>イッパン</t>
    </rPh>
    <phoneticPr fontId="2"/>
  </si>
  <si>
    <t>　　自交総連</t>
    <rPh sb="2" eb="6">
      <t>ジコウソウレン</t>
    </rPh>
    <phoneticPr fontId="2"/>
  </si>
  <si>
    <t>　　福祉保育労</t>
    <rPh sb="2" eb="4">
      <t>フクシ</t>
    </rPh>
    <rPh sb="4" eb="6">
      <t>ホイク</t>
    </rPh>
    <rPh sb="6" eb="7">
      <t>ロウ</t>
    </rPh>
    <phoneticPr fontId="2"/>
  </si>
  <si>
    <t>　　全労連自治労連</t>
    <rPh sb="2" eb="5">
      <t>ゼンロウレン</t>
    </rPh>
    <rPh sb="5" eb="7">
      <t>ジチ</t>
    </rPh>
    <rPh sb="7" eb="9">
      <t>ロウレン</t>
    </rPh>
    <phoneticPr fontId="2"/>
  </si>
  <si>
    <t>　　全教</t>
    <rPh sb="2" eb="3">
      <t>ゼン</t>
    </rPh>
    <rPh sb="3" eb="4">
      <t>キョウ</t>
    </rPh>
    <phoneticPr fontId="2"/>
  </si>
  <si>
    <t>　　国公労連</t>
    <rPh sb="2" eb="4">
      <t>コッコウ</t>
    </rPh>
    <rPh sb="4" eb="6">
      <t>ロウレン</t>
    </rPh>
    <phoneticPr fontId="2"/>
  </si>
  <si>
    <t>　　国労</t>
    <rPh sb="2" eb="4">
      <t>コクロウ</t>
    </rPh>
    <phoneticPr fontId="2"/>
  </si>
  <si>
    <t>　　都労連</t>
    <rPh sb="2" eb="5">
      <t>トロウレン</t>
    </rPh>
    <phoneticPr fontId="2"/>
  </si>
  <si>
    <t>上記以外の主要団体</t>
    <rPh sb="0" eb="2">
      <t>ジョウキ</t>
    </rPh>
    <rPh sb="2" eb="4">
      <t>イガイ</t>
    </rPh>
    <rPh sb="5" eb="7">
      <t>シュヨウ</t>
    </rPh>
    <rPh sb="7" eb="9">
      <t>ダンタイ</t>
    </rPh>
    <phoneticPr fontId="2"/>
  </si>
  <si>
    <t>　　全建総連</t>
    <rPh sb="2" eb="6">
      <t>ゼンケンソウレン</t>
    </rPh>
    <phoneticPr fontId="2"/>
  </si>
  <si>
    <t>　　市銀連</t>
    <rPh sb="2" eb="5">
      <t>シギンレン</t>
    </rPh>
    <phoneticPr fontId="2"/>
  </si>
  <si>
    <t>　　光学労協</t>
    <rPh sb="2" eb="4">
      <t>コウガク</t>
    </rPh>
    <rPh sb="4" eb="6">
      <t>ロウキョウ</t>
    </rPh>
    <phoneticPr fontId="2"/>
  </si>
  <si>
    <t>　　日建協</t>
    <rPh sb="2" eb="4">
      <t>ニッケン</t>
    </rPh>
    <rPh sb="4" eb="5">
      <t>キョウ</t>
    </rPh>
    <phoneticPr fontId="2"/>
  </si>
  <si>
    <t>　　航空労協</t>
    <rPh sb="2" eb="4">
      <t>コウクウ</t>
    </rPh>
    <rPh sb="4" eb="6">
      <t>ロウキョウ</t>
    </rPh>
    <phoneticPr fontId="2"/>
  </si>
  <si>
    <t>　　全農協労連</t>
    <rPh sb="2" eb="3">
      <t>ゼン</t>
    </rPh>
    <rPh sb="3" eb="5">
      <t>ノウキョウ</t>
    </rPh>
    <rPh sb="5" eb="7">
      <t>ロウレン</t>
    </rPh>
    <phoneticPr fontId="2"/>
  </si>
  <si>
    <t>　　新聞労連</t>
    <rPh sb="2" eb="4">
      <t>シンブン</t>
    </rPh>
    <rPh sb="4" eb="6">
      <t>ロウレン</t>
    </rPh>
    <phoneticPr fontId="2"/>
  </si>
  <si>
    <t>　　印刷関連</t>
    <rPh sb="2" eb="4">
      <t>インサツ</t>
    </rPh>
    <rPh sb="4" eb="6">
      <t>カンレン</t>
    </rPh>
    <phoneticPr fontId="2"/>
  </si>
  <si>
    <t>　　全大教</t>
    <rPh sb="2" eb="3">
      <t>ゼン</t>
    </rPh>
    <rPh sb="3" eb="4">
      <t>ダイ</t>
    </rPh>
    <rPh sb="4" eb="5">
      <t>キョウ</t>
    </rPh>
    <phoneticPr fontId="2"/>
  </si>
  <si>
    <t>　　全信連</t>
    <rPh sb="2" eb="5">
      <t>ゼンシンレン</t>
    </rPh>
    <phoneticPr fontId="2"/>
  </si>
  <si>
    <t>　　日本私大教連</t>
    <rPh sb="2" eb="4">
      <t>ニホン</t>
    </rPh>
    <rPh sb="4" eb="6">
      <t>シダイ</t>
    </rPh>
    <rPh sb="6" eb="7">
      <t>キョウ</t>
    </rPh>
    <rPh sb="7" eb="8">
      <t>レン</t>
    </rPh>
    <phoneticPr fontId="2"/>
  </si>
  <si>
    <t>　　全港湾</t>
    <rPh sb="2" eb="3">
      <t>ゼン</t>
    </rPh>
    <rPh sb="3" eb="5">
      <t>コウワン</t>
    </rPh>
    <phoneticPr fontId="2"/>
  </si>
  <si>
    <t>　　全日教連</t>
    <rPh sb="2" eb="4">
      <t>ゼンニチ</t>
    </rPh>
    <rPh sb="4" eb="5">
      <t>キョウ</t>
    </rPh>
    <rPh sb="5" eb="6">
      <t>レン</t>
    </rPh>
    <phoneticPr fontId="2"/>
  </si>
  <si>
    <t>日本の労組・推移</t>
    <rPh sb="0" eb="2">
      <t>ニホン</t>
    </rPh>
    <rPh sb="3" eb="5">
      <t>ロウソ</t>
    </rPh>
    <rPh sb="6" eb="8">
      <t>スイイ</t>
    </rPh>
    <phoneticPr fontId="2"/>
  </si>
  <si>
    <t>単位労働組合</t>
    <rPh sb="0" eb="2">
      <t>タンイ</t>
    </rPh>
    <rPh sb="2" eb="6">
      <t>ロウドウクミアイ</t>
    </rPh>
    <phoneticPr fontId="2"/>
  </si>
  <si>
    <t>推定</t>
    <rPh sb="0" eb="2">
      <t>スイテイ</t>
    </rPh>
    <phoneticPr fontId="2"/>
  </si>
  <si>
    <t>組合数</t>
    <rPh sb="0" eb="2">
      <t>クミアイ</t>
    </rPh>
    <rPh sb="2" eb="3">
      <t>スウ</t>
    </rPh>
    <phoneticPr fontId="2"/>
  </si>
  <si>
    <t>組合員数</t>
    <rPh sb="0" eb="3">
      <t>クミアイイン</t>
    </rPh>
    <rPh sb="3" eb="4">
      <t>スウ</t>
    </rPh>
    <phoneticPr fontId="2"/>
  </si>
  <si>
    <t>組織率</t>
    <rPh sb="0" eb="2">
      <t>ソシキ</t>
    </rPh>
    <rPh sb="2" eb="3">
      <t>リツ</t>
    </rPh>
    <phoneticPr fontId="2"/>
  </si>
  <si>
    <t>昭和22年</t>
    <rPh sb="0" eb="2">
      <t>ショウワ</t>
    </rPh>
    <rPh sb="4" eb="5">
      <t>ネン</t>
    </rPh>
    <phoneticPr fontId="2"/>
  </si>
  <si>
    <t>23年</t>
    <rPh sb="2" eb="3">
      <t>ネン</t>
    </rPh>
    <phoneticPr fontId="2"/>
  </si>
  <si>
    <t>24年</t>
    <rPh sb="2" eb="3">
      <t>ネン</t>
    </rPh>
    <phoneticPr fontId="2"/>
  </si>
  <si>
    <t>25年</t>
    <rPh sb="2" eb="3">
      <t>ネン</t>
    </rPh>
    <phoneticPr fontId="2"/>
  </si>
  <si>
    <t>26年</t>
    <rPh sb="2" eb="3">
      <t>ネン</t>
    </rPh>
    <phoneticPr fontId="2"/>
  </si>
  <si>
    <t>27年</t>
    <rPh sb="2" eb="3">
      <t>ネン</t>
    </rPh>
    <phoneticPr fontId="2"/>
  </si>
  <si>
    <t>28年</t>
    <rPh sb="2" eb="3">
      <t>ネン</t>
    </rPh>
    <phoneticPr fontId="2"/>
  </si>
  <si>
    <t>29年</t>
    <rPh sb="2" eb="3">
      <t>ネン</t>
    </rPh>
    <phoneticPr fontId="2"/>
  </si>
  <si>
    <t>30年</t>
    <rPh sb="2" eb="3">
      <t>ネン</t>
    </rPh>
    <phoneticPr fontId="2"/>
  </si>
  <si>
    <t>31年</t>
    <rPh sb="2" eb="3">
      <t>ネン</t>
    </rPh>
    <phoneticPr fontId="2"/>
  </si>
  <si>
    <t>32年</t>
    <rPh sb="2" eb="3">
      <t>ネン</t>
    </rPh>
    <phoneticPr fontId="2"/>
  </si>
  <si>
    <t>33年</t>
    <rPh sb="2" eb="3">
      <t>ネン</t>
    </rPh>
    <phoneticPr fontId="2"/>
  </si>
  <si>
    <t>34年</t>
    <rPh sb="2" eb="3">
      <t>ネン</t>
    </rPh>
    <phoneticPr fontId="2"/>
  </si>
  <si>
    <t>35年</t>
    <rPh sb="2" eb="3">
      <t>ネン</t>
    </rPh>
    <phoneticPr fontId="2"/>
  </si>
  <si>
    <t>36年</t>
    <rPh sb="2" eb="3">
      <t>ネン</t>
    </rPh>
    <phoneticPr fontId="2"/>
  </si>
  <si>
    <t>37年</t>
    <rPh sb="2" eb="3">
      <t>ネン</t>
    </rPh>
    <phoneticPr fontId="2"/>
  </si>
  <si>
    <t>38年</t>
    <rPh sb="2" eb="3">
      <t>ネン</t>
    </rPh>
    <phoneticPr fontId="2"/>
  </si>
  <si>
    <t>39年</t>
    <rPh sb="2" eb="3">
      <t>ネン</t>
    </rPh>
    <phoneticPr fontId="2"/>
  </si>
  <si>
    <t>40年</t>
    <rPh sb="2" eb="3">
      <t>ネン</t>
    </rPh>
    <phoneticPr fontId="2"/>
  </si>
  <si>
    <t>41年</t>
    <rPh sb="2" eb="3">
      <t>ネン</t>
    </rPh>
    <phoneticPr fontId="2"/>
  </si>
  <si>
    <t>42年</t>
    <rPh sb="2" eb="3">
      <t>ネン</t>
    </rPh>
    <phoneticPr fontId="2"/>
  </si>
  <si>
    <t>43年</t>
    <rPh sb="2" eb="3">
      <t>ネン</t>
    </rPh>
    <phoneticPr fontId="2"/>
  </si>
  <si>
    <t>44年</t>
    <rPh sb="2" eb="3">
      <t>ネン</t>
    </rPh>
    <phoneticPr fontId="2"/>
  </si>
  <si>
    <t>45年</t>
    <rPh sb="2" eb="3">
      <t>ネン</t>
    </rPh>
    <phoneticPr fontId="2"/>
  </si>
  <si>
    <t>46年</t>
    <rPh sb="2" eb="3">
      <t>ネン</t>
    </rPh>
    <phoneticPr fontId="2"/>
  </si>
  <si>
    <t>47年</t>
    <rPh sb="2" eb="3">
      <t>ネン</t>
    </rPh>
    <phoneticPr fontId="2"/>
  </si>
  <si>
    <t>48年</t>
    <rPh sb="2" eb="3">
      <t>ネン</t>
    </rPh>
    <phoneticPr fontId="2"/>
  </si>
  <si>
    <t>49年</t>
    <rPh sb="2" eb="3">
      <t>ネン</t>
    </rPh>
    <phoneticPr fontId="2"/>
  </si>
  <si>
    <t>50年</t>
    <rPh sb="2" eb="3">
      <t>ネン</t>
    </rPh>
    <phoneticPr fontId="2"/>
  </si>
  <si>
    <t>51年</t>
    <rPh sb="2" eb="3">
      <t>ネン</t>
    </rPh>
    <phoneticPr fontId="2"/>
  </si>
  <si>
    <t>52年</t>
    <rPh sb="2" eb="3">
      <t>ネン</t>
    </rPh>
    <phoneticPr fontId="2"/>
  </si>
  <si>
    <t>53年</t>
    <rPh sb="2" eb="3">
      <t>ネン</t>
    </rPh>
    <phoneticPr fontId="2"/>
  </si>
  <si>
    <t>54年</t>
    <rPh sb="2" eb="3">
      <t>ネン</t>
    </rPh>
    <phoneticPr fontId="2"/>
  </si>
  <si>
    <t>55年</t>
    <rPh sb="2" eb="3">
      <t>ネン</t>
    </rPh>
    <phoneticPr fontId="2"/>
  </si>
  <si>
    <t>56年</t>
    <rPh sb="2" eb="3">
      <t>ネン</t>
    </rPh>
    <phoneticPr fontId="2"/>
  </si>
  <si>
    <t>57年</t>
    <rPh sb="2" eb="3">
      <t>ネン</t>
    </rPh>
    <phoneticPr fontId="2"/>
  </si>
  <si>
    <t>58年</t>
    <rPh sb="2" eb="3">
      <t>ネン</t>
    </rPh>
    <phoneticPr fontId="2"/>
  </si>
  <si>
    <t>59年</t>
    <rPh sb="2" eb="3">
      <t>ネン</t>
    </rPh>
    <phoneticPr fontId="2"/>
  </si>
  <si>
    <t>60年</t>
    <rPh sb="2" eb="3">
      <t>ネン</t>
    </rPh>
    <phoneticPr fontId="2"/>
  </si>
  <si>
    <t>61年</t>
    <rPh sb="2" eb="3">
      <t>ネン</t>
    </rPh>
    <phoneticPr fontId="2"/>
  </si>
  <si>
    <t>62年</t>
    <rPh sb="2" eb="3">
      <t>ネン</t>
    </rPh>
    <phoneticPr fontId="2"/>
  </si>
  <si>
    <t>63年</t>
    <rPh sb="2" eb="3">
      <t>ネン</t>
    </rPh>
    <phoneticPr fontId="2"/>
  </si>
  <si>
    <t>平成元年</t>
    <rPh sb="0" eb="2">
      <t>ヘイセイ</t>
    </rPh>
    <rPh sb="2" eb="4">
      <t>ガンネン</t>
    </rPh>
    <phoneticPr fontId="2"/>
  </si>
  <si>
    <t>2年</t>
    <rPh sb="1" eb="2">
      <t>ネン</t>
    </rPh>
    <phoneticPr fontId="2"/>
  </si>
  <si>
    <t>3年</t>
    <rPh sb="1" eb="2">
      <t>ネン</t>
    </rPh>
    <phoneticPr fontId="2"/>
  </si>
  <si>
    <t>4年</t>
    <rPh sb="1" eb="2">
      <t>ネン</t>
    </rPh>
    <phoneticPr fontId="2"/>
  </si>
  <si>
    <t>5年</t>
    <rPh sb="1" eb="2">
      <t>ネン</t>
    </rPh>
    <phoneticPr fontId="2"/>
  </si>
  <si>
    <t>6年</t>
    <rPh sb="1" eb="2">
      <t>ネン</t>
    </rPh>
    <phoneticPr fontId="2"/>
  </si>
  <si>
    <t>7年</t>
    <rPh sb="1" eb="2">
      <t>ネン</t>
    </rPh>
    <phoneticPr fontId="2"/>
  </si>
  <si>
    <t>8年</t>
    <rPh sb="1" eb="2">
      <t>ネン</t>
    </rPh>
    <phoneticPr fontId="2"/>
  </si>
  <si>
    <t>9年</t>
    <rPh sb="1" eb="2">
      <t>ネン</t>
    </rPh>
    <phoneticPr fontId="2"/>
  </si>
  <si>
    <t>10年</t>
    <rPh sb="2" eb="3">
      <t>ネン</t>
    </rPh>
    <phoneticPr fontId="2"/>
  </si>
  <si>
    <t>11年</t>
    <rPh sb="2" eb="3">
      <t>ネン</t>
    </rPh>
    <phoneticPr fontId="2"/>
  </si>
  <si>
    <t>12年</t>
    <rPh sb="2" eb="3">
      <t>ネン</t>
    </rPh>
    <phoneticPr fontId="2"/>
  </si>
  <si>
    <t>13年</t>
    <rPh sb="2" eb="3">
      <t>ネン</t>
    </rPh>
    <phoneticPr fontId="2"/>
  </si>
  <si>
    <t>14年</t>
    <rPh sb="2" eb="3">
      <t>ネン</t>
    </rPh>
    <phoneticPr fontId="2"/>
  </si>
  <si>
    <t>15年</t>
    <rPh sb="2" eb="3">
      <t>ネン</t>
    </rPh>
    <phoneticPr fontId="2"/>
  </si>
  <si>
    <t>16年</t>
    <rPh sb="2" eb="3">
      <t>ネン</t>
    </rPh>
    <phoneticPr fontId="2"/>
  </si>
  <si>
    <t>17年</t>
    <rPh sb="2" eb="3">
      <t>ネン</t>
    </rPh>
    <phoneticPr fontId="2"/>
  </si>
  <si>
    <t>18年</t>
    <rPh sb="2" eb="3">
      <t>ネン</t>
    </rPh>
    <phoneticPr fontId="2"/>
  </si>
  <si>
    <t>19年</t>
    <rPh sb="2" eb="3">
      <t>ネン</t>
    </rPh>
    <phoneticPr fontId="2"/>
  </si>
  <si>
    <t>20年</t>
    <rPh sb="2" eb="3">
      <t>ネン</t>
    </rPh>
    <phoneticPr fontId="2"/>
  </si>
  <si>
    <t>21年</t>
    <rPh sb="2" eb="3">
      <t>ネン</t>
    </rPh>
    <phoneticPr fontId="2"/>
  </si>
  <si>
    <t>22年</t>
    <rPh sb="2" eb="3">
      <t>ネン</t>
    </rPh>
    <phoneticPr fontId="2"/>
  </si>
  <si>
    <t>※スウェーデンの「国民1人当たりＧＤＰ」は600万超、日本でいえばＧＤＰ800兆円水準。700兆円レベルはかなりすぐ先の現実的計画。</t>
    <rPh sb="9" eb="11">
      <t>コクミン</t>
    </rPh>
    <rPh sb="12" eb="13">
      <t>ニン</t>
    </rPh>
    <rPh sb="13" eb="14">
      <t>ア</t>
    </rPh>
    <rPh sb="25" eb="26">
      <t>チョウ</t>
    </rPh>
    <rPh sb="27" eb="29">
      <t>ニホン</t>
    </rPh>
    <rPh sb="39" eb="41">
      <t>チョウエン</t>
    </rPh>
    <rPh sb="41" eb="43">
      <t>スイジュン</t>
    </rPh>
    <rPh sb="47" eb="49">
      <t>チョウエン</t>
    </rPh>
    <rPh sb="58" eb="59">
      <t>サキ</t>
    </rPh>
    <rPh sb="60" eb="63">
      <t>ゲンジツテキ</t>
    </rPh>
    <rPh sb="63" eb="65">
      <t>ケイカク</t>
    </rPh>
    <phoneticPr fontId="1"/>
  </si>
  <si>
    <t>従業上の地位別・雇用形態・総労働時間</t>
    <rPh sb="0" eb="1">
      <t>ジュ</t>
    </rPh>
    <rPh sb="1" eb="2">
      <t>ギョウ</t>
    </rPh>
    <rPh sb="2" eb="3">
      <t>ジョウ</t>
    </rPh>
    <rPh sb="4" eb="6">
      <t>チイ</t>
    </rPh>
    <rPh sb="6" eb="7">
      <t>ベツ</t>
    </rPh>
    <rPh sb="8" eb="10">
      <t>コヨウ</t>
    </rPh>
    <rPh sb="10" eb="12">
      <t>ケイタイ</t>
    </rPh>
    <rPh sb="13" eb="14">
      <t>ソウ</t>
    </rPh>
    <rPh sb="14" eb="16">
      <t>ロウドウ</t>
    </rPh>
    <rPh sb="16" eb="18">
      <t>ジカン</t>
    </rPh>
    <phoneticPr fontId="1"/>
  </si>
  <si>
    <t>万人</t>
    <rPh sb="0" eb="2">
      <t>マンニン</t>
    </rPh>
    <phoneticPr fontId="1"/>
  </si>
  <si>
    <t>時間</t>
    <rPh sb="0" eb="2">
      <t>ジカン</t>
    </rPh>
    <phoneticPr fontId="1"/>
  </si>
  <si>
    <t>万時間</t>
    <rPh sb="0" eb="3">
      <t>マンジカン</t>
    </rPh>
    <phoneticPr fontId="1"/>
  </si>
  <si>
    <t>1,150億時間</t>
    <rPh sb="5" eb="8">
      <t>オクジカン</t>
    </rPh>
    <phoneticPr fontId="1"/>
  </si>
  <si>
    <t>※資本利潤はたぶんもう少し大きい</t>
    <rPh sb="1" eb="3">
      <t>シホン</t>
    </rPh>
    <rPh sb="3" eb="5">
      <t>リジュン</t>
    </rPh>
    <rPh sb="11" eb="12">
      <t>スコ</t>
    </rPh>
    <rPh sb="13" eb="14">
      <t>オオ</t>
    </rPh>
    <phoneticPr fontId="1"/>
  </si>
  <si>
    <t>「ゴータ綱領批判」の分配イメージでの試算</t>
    <rPh sb="4" eb="6">
      <t>コウリョウ</t>
    </rPh>
    <rPh sb="6" eb="8">
      <t>ヒハン</t>
    </rPh>
    <rPh sb="10" eb="12">
      <t>ブンパイ</t>
    </rPh>
    <rPh sb="18" eb="20">
      <t>シサン</t>
    </rPh>
    <phoneticPr fontId="1"/>
  </si>
</sst>
</file>

<file path=xl/styles.xml><?xml version="1.0" encoding="utf-8"?>
<styleSheet xmlns="http://schemas.openxmlformats.org/spreadsheetml/2006/main">
  <numFmts count="13">
    <numFmt numFmtId="176" formatCode="#,##0.0"/>
    <numFmt numFmtId="177" formatCode="0.0%"/>
    <numFmt numFmtId="178" formatCode="#,##0.0&quot;万&quot;&quot;円&quot;;[Red]\-#,##0.0"/>
    <numFmt numFmtId="179" formatCode="#,##0&quot;万&quot;&quot;人&quot;;[Red]\-#,##0"/>
    <numFmt numFmtId="180" formatCode="#,##0.0;[Red]\-#,##0.0"/>
    <numFmt numFmtId="181" formatCode="#,##0.00000;[Red]\-#,##0.00000"/>
    <numFmt numFmtId="182" formatCode="#,##0&quot;万&quot;&quot;円&quot;;[Red]\-#,##0"/>
    <numFmt numFmtId="183" formatCode="#,##0.0&quot;兆&quot;&quot;円&quot;;[Red]\-#,##0.0"/>
    <numFmt numFmtId="184" formatCode="#,##0.0&quot;万&quot;&quot;円&quot;;[Red]\-#,##0.0&quot;万&quot;&quot;円&quot;"/>
    <numFmt numFmtId="185" formatCode="General&quot;兆&quot;&quot;円&quot;"/>
    <numFmt numFmtId="186" formatCode="General&quot;万&quot;&quot;円&quot;"/>
    <numFmt numFmtId="187" formatCode="#,##0.0&quot;万&quot;&quot;人&quot;;[Red]\-#,##0.0"/>
    <numFmt numFmtId="188" formatCode="#,##0&quot;億&quot;&quot;円&quot;;[Red]\-#,##0"/>
  </numFmts>
  <fonts count="28">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14"/>
      <color theme="1"/>
      <name val="ＭＳ Ｐゴシック"/>
      <family val="2"/>
      <charset val="128"/>
      <scheme val="minor"/>
    </font>
    <font>
      <sz val="11"/>
      <color rgb="FFFF0000"/>
      <name val="ＭＳ Ｐゴシック"/>
      <family val="3"/>
      <charset val="128"/>
      <scheme val="minor"/>
    </font>
    <font>
      <sz val="11"/>
      <color theme="1"/>
      <name val="ＭＳ Ｐゴシック"/>
      <family val="2"/>
      <charset val="128"/>
      <scheme val="minor"/>
    </font>
    <font>
      <sz val="7"/>
      <name val="ＭＳ 明朝"/>
      <family val="1"/>
      <charset val="128"/>
    </font>
    <font>
      <sz val="14"/>
      <name val="ＭＳ 明朝"/>
      <family val="1"/>
      <charset val="128"/>
    </font>
    <font>
      <u/>
      <sz val="14"/>
      <color theme="1"/>
      <name val="ＭＳ Ｐゴシック"/>
      <family val="2"/>
      <charset val="128"/>
      <scheme val="minor"/>
    </font>
    <font>
      <sz val="8"/>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16"/>
      <name val="ＭＳ 明朝"/>
      <family val="1"/>
      <charset val="128"/>
    </font>
    <font>
      <sz val="12"/>
      <color theme="1"/>
      <name val="ＭＳ Ｐゴシック"/>
      <family val="2"/>
      <charset val="128"/>
      <scheme val="minor"/>
    </font>
    <font>
      <sz val="12"/>
      <color theme="1"/>
      <name val="ＭＳ Ｐゴシック"/>
      <family val="3"/>
      <charset val="128"/>
      <scheme val="minor"/>
    </font>
    <font>
      <sz val="8"/>
      <color theme="1"/>
      <name val="ＭＳ Ｐゴシック"/>
      <family val="2"/>
      <charset val="128"/>
      <scheme val="minor"/>
    </font>
    <font>
      <sz val="11"/>
      <name val="ＭＳ 明朝"/>
      <family val="1"/>
      <charset val="128"/>
    </font>
    <font>
      <sz val="6"/>
      <name val="ＭＳ Ｐゴシック"/>
      <family val="3"/>
      <charset val="128"/>
    </font>
    <font>
      <sz val="6"/>
      <name val="ＭＳ 明朝"/>
      <family val="1"/>
      <charset val="128"/>
    </font>
    <font>
      <sz val="12"/>
      <name val="ＭＳ 明朝"/>
      <family val="1"/>
      <charset val="128"/>
    </font>
    <font>
      <sz val="11"/>
      <color theme="1"/>
      <name val="ＭＳ Ｐゴシック"/>
      <family val="3"/>
      <charset val="128"/>
      <scheme val="minor"/>
    </font>
    <font>
      <sz val="10"/>
      <name val="ＭＳ 明朝"/>
      <family val="1"/>
      <charset val="128"/>
    </font>
    <font>
      <sz val="11"/>
      <name val="ＭＳ ゴシック"/>
      <family val="3"/>
      <charset val="128"/>
    </font>
    <font>
      <sz val="11"/>
      <name val="ＭＳ Ｐゴシック"/>
      <family val="3"/>
      <charset val="128"/>
    </font>
    <font>
      <sz val="11"/>
      <color theme="1"/>
      <name val="ＭＳ Ｐゴシック"/>
      <family val="3"/>
      <charset val="128"/>
    </font>
    <font>
      <sz val="11"/>
      <color rgb="FFFF0000"/>
      <name val="ＭＳ Ｐゴシック"/>
      <family val="2"/>
      <scheme val="minor"/>
    </font>
    <font>
      <sz val="11"/>
      <name val="ＭＳ Ｐゴシック"/>
      <family val="2"/>
      <scheme val="minor"/>
    </font>
  </fonts>
  <fills count="13">
    <fill>
      <patternFill patternType="none"/>
    </fill>
    <fill>
      <patternFill patternType="gray125"/>
    </fill>
    <fill>
      <patternFill patternType="solid">
        <fgColor theme="0" tint="-0.14996795556505021"/>
        <bgColor indexed="64"/>
      </patternFill>
    </fill>
    <fill>
      <patternFill patternType="solid">
        <fgColor rgb="FFFF99FF"/>
        <bgColor indexed="64"/>
      </patternFill>
    </fill>
    <fill>
      <patternFill patternType="solid">
        <fgColor rgb="FF99FF99"/>
        <bgColor indexed="64"/>
      </patternFill>
    </fill>
    <fill>
      <patternFill patternType="solid">
        <fgColor rgb="FFFFCCCC"/>
        <bgColor indexed="64"/>
      </patternFill>
    </fill>
    <fill>
      <patternFill patternType="solid">
        <fgColor theme="0"/>
        <bgColor indexed="64"/>
      </patternFill>
    </fill>
    <fill>
      <patternFill patternType="solid">
        <fgColor rgb="FFFFCCFF"/>
        <bgColor indexed="64"/>
      </patternFill>
    </fill>
    <fill>
      <patternFill patternType="solid">
        <fgColor rgb="FFCCFFCC"/>
        <bgColor indexed="64"/>
      </patternFill>
    </fill>
    <fill>
      <patternFill patternType="solid">
        <fgColor rgb="FFCCFF99"/>
        <bgColor indexed="64"/>
      </patternFill>
    </fill>
    <fill>
      <patternFill patternType="solid">
        <fgColor rgb="FFFFFF00"/>
        <bgColor indexed="64"/>
      </patternFill>
    </fill>
    <fill>
      <patternFill patternType="solid">
        <fgColor rgb="FFFFFF99"/>
        <bgColor indexed="64"/>
      </patternFill>
    </fill>
    <fill>
      <patternFill patternType="solid">
        <fgColor rgb="FFFF66FF"/>
        <bgColor indexed="64"/>
      </patternFill>
    </fill>
  </fills>
  <borders count="113">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bottom/>
      <diagonal/>
    </border>
    <border>
      <left style="dotted">
        <color auto="1"/>
      </left>
      <right style="dotted">
        <color auto="1"/>
      </right>
      <top/>
      <bottom/>
      <diagonal/>
    </border>
    <border>
      <left style="dotted">
        <color auto="1"/>
      </left>
      <right style="thin">
        <color auto="1"/>
      </right>
      <top/>
      <bottom/>
      <diagonal/>
    </border>
    <border>
      <left style="dotted">
        <color auto="1"/>
      </left>
      <right style="dotted">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right/>
      <top style="thin">
        <color auto="1"/>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dotted">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right/>
      <top style="dotted">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style="thin">
        <color auto="1"/>
      </right>
      <top style="dotted">
        <color auto="1"/>
      </top>
      <bottom style="thin">
        <color auto="1"/>
      </bottom>
      <diagonal/>
    </border>
    <border>
      <left style="thin">
        <color auto="1"/>
      </left>
      <right/>
      <top/>
      <bottom style="dotted">
        <color auto="1"/>
      </bottom>
      <diagonal/>
    </border>
    <border>
      <left/>
      <right/>
      <top/>
      <bottom style="dotted">
        <color auto="1"/>
      </bottom>
      <diagonal/>
    </border>
    <border>
      <left style="thin">
        <color indexed="64"/>
      </left>
      <right style="thin">
        <color indexed="64"/>
      </right>
      <top/>
      <bottom style="dotted">
        <color indexed="64"/>
      </bottom>
      <diagonal/>
    </border>
    <border>
      <left style="thin">
        <color auto="1"/>
      </left>
      <right style="dotted">
        <color auto="1"/>
      </right>
      <top/>
      <bottom style="thin">
        <color auto="1"/>
      </bottom>
      <diagonal/>
    </border>
    <border>
      <left style="dotted">
        <color auto="1"/>
      </left>
      <right style="thin">
        <color auto="1"/>
      </right>
      <top/>
      <bottom style="thin">
        <color auto="1"/>
      </bottom>
      <diagonal/>
    </border>
    <border>
      <left style="thin">
        <color auto="1"/>
      </left>
      <right style="thin">
        <color auto="1"/>
      </right>
      <top style="dotted">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top style="dotted">
        <color auto="1"/>
      </top>
      <bottom/>
      <diagonal/>
    </border>
    <border>
      <left/>
      <right style="thin">
        <color auto="1"/>
      </right>
      <top/>
      <bottom style="dotted">
        <color auto="1"/>
      </bottom>
      <diagonal/>
    </border>
    <border>
      <left style="thin">
        <color indexed="64"/>
      </left>
      <right style="dotted">
        <color indexed="64"/>
      </right>
      <top style="thin">
        <color auto="1"/>
      </top>
      <bottom style="dotted">
        <color auto="1"/>
      </bottom>
      <diagonal/>
    </border>
    <border>
      <left style="dotted">
        <color indexed="64"/>
      </left>
      <right style="dotted">
        <color indexed="64"/>
      </right>
      <top style="thin">
        <color auto="1"/>
      </top>
      <bottom style="dotted">
        <color auto="1"/>
      </bottom>
      <diagonal/>
    </border>
    <border>
      <left style="dotted">
        <color indexed="64"/>
      </left>
      <right style="thin">
        <color indexed="64"/>
      </right>
      <top style="thin">
        <color auto="1"/>
      </top>
      <bottom style="dotted">
        <color auto="1"/>
      </bottom>
      <diagonal/>
    </border>
    <border>
      <left style="thin">
        <color indexed="64"/>
      </left>
      <right style="dotted">
        <color indexed="64"/>
      </right>
      <top style="dotted">
        <color auto="1"/>
      </top>
      <bottom style="dotted">
        <color auto="1"/>
      </bottom>
      <diagonal/>
    </border>
    <border>
      <left style="dotted">
        <color indexed="64"/>
      </left>
      <right style="dotted">
        <color indexed="64"/>
      </right>
      <top style="dotted">
        <color auto="1"/>
      </top>
      <bottom style="dotted">
        <color auto="1"/>
      </bottom>
      <diagonal/>
    </border>
    <border>
      <left style="dotted">
        <color indexed="64"/>
      </left>
      <right style="thin">
        <color indexed="64"/>
      </right>
      <top style="dotted">
        <color auto="1"/>
      </top>
      <bottom style="dotted">
        <color auto="1"/>
      </bottom>
      <diagonal/>
    </border>
    <border>
      <left style="thin">
        <color indexed="64"/>
      </left>
      <right style="dotted">
        <color indexed="64"/>
      </right>
      <top style="dotted">
        <color auto="1"/>
      </top>
      <bottom style="thin">
        <color auto="1"/>
      </bottom>
      <diagonal/>
    </border>
    <border>
      <left style="dotted">
        <color indexed="64"/>
      </left>
      <right style="dotted">
        <color indexed="64"/>
      </right>
      <top style="dotted">
        <color auto="1"/>
      </top>
      <bottom style="thin">
        <color auto="1"/>
      </bottom>
      <diagonal/>
    </border>
    <border>
      <left style="dotted">
        <color indexed="64"/>
      </left>
      <right style="thin">
        <color indexed="64"/>
      </right>
      <top style="dotted">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top style="dotted">
        <color auto="1"/>
      </top>
      <bottom style="dotted">
        <color auto="1"/>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20" fillId="0" borderId="0"/>
  </cellStyleXfs>
  <cellXfs count="1109">
    <xf numFmtId="0" fontId="0" fillId="0" borderId="0" xfId="0">
      <alignment vertical="center"/>
    </xf>
    <xf numFmtId="0" fontId="0" fillId="0" borderId="2" xfId="0" applyBorder="1">
      <alignment vertical="center"/>
    </xf>
    <xf numFmtId="0" fontId="0" fillId="0" borderId="6" xfId="0" applyBorder="1">
      <alignment vertical="center"/>
    </xf>
    <xf numFmtId="0" fontId="0" fillId="0" borderId="0" xfId="0" applyBorder="1">
      <alignment vertical="center"/>
    </xf>
    <xf numFmtId="0" fontId="0" fillId="0" borderId="8" xfId="0" applyBorder="1">
      <alignment vertical="center"/>
    </xf>
    <xf numFmtId="0" fontId="0" fillId="0" borderId="9" xfId="0" applyBorder="1">
      <alignment vertical="center"/>
    </xf>
    <xf numFmtId="0" fontId="0" fillId="0" borderId="11" xfId="0" applyBorder="1">
      <alignment vertical="center"/>
    </xf>
    <xf numFmtId="0" fontId="0" fillId="0" borderId="0" xfId="0" applyAlignment="1">
      <alignment vertical="center"/>
    </xf>
    <xf numFmtId="0" fontId="0" fillId="0" borderId="0" xfId="0" applyAlignment="1"/>
    <xf numFmtId="0" fontId="3" fillId="0" borderId="0" xfId="0" applyFont="1">
      <alignment vertical="center"/>
    </xf>
    <xf numFmtId="0" fontId="0" fillId="0" borderId="0" xfId="0" applyAlignment="1">
      <alignment vertical="center" wrapText="1"/>
    </xf>
    <xf numFmtId="0" fontId="0" fillId="0" borderId="0" xfId="0" applyFill="1" applyAlignment="1" applyProtection="1">
      <alignment horizontal="left" vertical="center"/>
    </xf>
    <xf numFmtId="0" fontId="0" fillId="0" borderId="0" xfId="0" applyFill="1" applyAlignment="1">
      <alignment vertical="center"/>
    </xf>
    <xf numFmtId="0" fontId="0" fillId="0" borderId="0" xfId="0" applyFill="1" applyBorder="1" applyAlignment="1" applyProtection="1">
      <alignment horizontal="left" vertical="center"/>
    </xf>
    <xf numFmtId="0" fontId="0" fillId="0" borderId="22" xfId="0" applyBorder="1" applyAlignment="1">
      <alignment horizontal="center" vertical="center" wrapText="1" shrinkToFit="1"/>
    </xf>
    <xf numFmtId="0" fontId="0" fillId="2" borderId="22" xfId="0" applyFill="1" applyBorder="1" applyAlignment="1">
      <alignment horizontal="center" vertical="center" wrapText="1" shrinkToFit="1"/>
    </xf>
    <xf numFmtId="0" fontId="0" fillId="0" borderId="1" xfId="0" applyFill="1" applyBorder="1" applyAlignment="1" applyProtection="1">
      <alignment horizontal="left" vertical="center"/>
    </xf>
    <xf numFmtId="38" fontId="0" fillId="0" borderId="2" xfId="1" applyFont="1" applyBorder="1" applyAlignment="1">
      <alignment horizontal="right" vertical="center" shrinkToFit="1"/>
    </xf>
    <xf numFmtId="38" fontId="0" fillId="2" borderId="2" xfId="1" applyFont="1" applyFill="1" applyBorder="1" applyAlignment="1">
      <alignment horizontal="right" vertical="center" shrinkToFit="1"/>
    </xf>
    <xf numFmtId="0" fontId="0" fillId="0" borderId="2" xfId="0" applyFill="1" applyBorder="1" applyAlignment="1" applyProtection="1">
      <alignment horizontal="left" vertical="center"/>
    </xf>
    <xf numFmtId="0" fontId="0" fillId="0" borderId="2" xfId="0" applyFill="1" applyBorder="1" applyAlignment="1">
      <alignment horizontal="left" vertical="center"/>
    </xf>
    <xf numFmtId="38" fontId="0" fillId="0" borderId="2" xfId="1" applyFont="1" applyBorder="1" applyAlignment="1">
      <alignment horizontal="right" vertical="center"/>
    </xf>
    <xf numFmtId="38" fontId="0" fillId="0" borderId="3" xfId="1" applyFont="1" applyBorder="1" applyAlignment="1">
      <alignment horizontal="right" vertical="center" shrinkToFit="1"/>
    </xf>
    <xf numFmtId="38" fontId="0" fillId="2" borderId="3" xfId="1" applyFont="1" applyFill="1" applyBorder="1" applyAlignment="1">
      <alignment horizontal="right" vertical="center" shrinkToFit="1"/>
    </xf>
    <xf numFmtId="38" fontId="0" fillId="0" borderId="23" xfId="1" applyFont="1" applyBorder="1" applyAlignment="1">
      <alignment horizontal="right" vertical="center" shrinkToFit="1"/>
    </xf>
    <xf numFmtId="38" fontId="0" fillId="2" borderId="23" xfId="1" applyFont="1" applyFill="1" applyBorder="1" applyAlignment="1">
      <alignment horizontal="right" vertical="center" shrinkToFit="1"/>
    </xf>
    <xf numFmtId="176" fontId="0" fillId="0" borderId="0" xfId="0" applyNumberFormat="1" applyFont="1" applyAlignment="1">
      <alignment horizontal="right" vertical="center" shrinkToFit="1"/>
    </xf>
    <xf numFmtId="0" fontId="0" fillId="0" borderId="0" xfId="0" applyFill="1" applyBorder="1" applyAlignment="1">
      <alignment vertical="center"/>
    </xf>
    <xf numFmtId="177" fontId="0" fillId="0" borderId="2" xfId="2" applyNumberFormat="1" applyFont="1" applyBorder="1" applyAlignment="1">
      <alignment horizontal="right" vertical="center" shrinkToFit="1"/>
    </xf>
    <xf numFmtId="177" fontId="0" fillId="2" borderId="2" xfId="2" applyNumberFormat="1" applyFont="1" applyFill="1" applyBorder="1" applyAlignment="1">
      <alignment horizontal="right" vertical="center" shrinkToFit="1"/>
    </xf>
    <xf numFmtId="177" fontId="0" fillId="0" borderId="2" xfId="2" applyNumberFormat="1" applyFont="1" applyBorder="1" applyAlignment="1">
      <alignment horizontal="right" vertical="center"/>
    </xf>
    <xf numFmtId="0" fontId="0" fillId="0" borderId="23" xfId="0" applyFill="1" applyBorder="1" applyAlignment="1" applyProtection="1">
      <alignment horizontal="left" vertical="center"/>
    </xf>
    <xf numFmtId="177" fontId="0" fillId="0" borderId="23" xfId="2" applyNumberFormat="1" applyFont="1" applyBorder="1" applyAlignment="1">
      <alignment horizontal="right" vertical="center" shrinkToFit="1"/>
    </xf>
    <xf numFmtId="177" fontId="0" fillId="2" borderId="23" xfId="2" applyNumberFormat="1" applyFont="1" applyFill="1" applyBorder="1" applyAlignment="1">
      <alignment horizontal="right" vertical="center" shrinkToFit="1"/>
    </xf>
    <xf numFmtId="0" fontId="0" fillId="0" borderId="0" xfId="0" applyBorder="1" applyAlignment="1">
      <alignment horizontal="right" vertical="center"/>
    </xf>
    <xf numFmtId="38" fontId="0" fillId="0" borderId="33" xfId="1" applyFont="1" applyBorder="1" applyAlignment="1">
      <alignment horizontal="right" vertical="center" shrinkToFit="1"/>
    </xf>
    <xf numFmtId="38" fontId="0" fillId="2" borderId="33" xfId="1" applyFont="1" applyFill="1" applyBorder="1" applyAlignment="1">
      <alignment horizontal="right" vertical="center" shrinkToFit="1"/>
    </xf>
    <xf numFmtId="38" fontId="0" fillId="0" borderId="34" xfId="1" applyFont="1" applyBorder="1" applyAlignment="1">
      <alignment horizontal="right" vertical="center" shrinkToFit="1"/>
    </xf>
    <xf numFmtId="38" fontId="0" fillId="0" borderId="41" xfId="1" applyFont="1" applyBorder="1" applyAlignment="1">
      <alignment horizontal="right" vertical="center" shrinkToFit="1"/>
    </xf>
    <xf numFmtId="38" fontId="0" fillId="2" borderId="41" xfId="1" applyFont="1" applyFill="1" applyBorder="1" applyAlignment="1">
      <alignment horizontal="right" vertical="center" shrinkToFit="1"/>
    </xf>
    <xf numFmtId="38" fontId="0" fillId="2" borderId="34" xfId="1" applyFont="1" applyFill="1" applyBorder="1" applyAlignment="1">
      <alignment horizontal="right" vertical="center" shrinkToFit="1"/>
    </xf>
    <xf numFmtId="38" fontId="0" fillId="0" borderId="38" xfId="1" applyFont="1" applyBorder="1" applyAlignment="1">
      <alignment horizontal="right" vertical="center" shrinkToFit="1"/>
    </xf>
    <xf numFmtId="38" fontId="0" fillId="2" borderId="38" xfId="1" applyFont="1" applyFill="1" applyBorder="1" applyAlignment="1">
      <alignment horizontal="right" vertical="center" shrinkToFit="1"/>
    </xf>
    <xf numFmtId="38" fontId="7" fillId="2" borderId="22" xfId="1" applyFont="1" applyFill="1" applyBorder="1" applyAlignment="1">
      <alignment horizontal="right" vertical="center" shrinkToFit="1"/>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lignment vertical="center"/>
    </xf>
    <xf numFmtId="0" fontId="0" fillId="0" borderId="44" xfId="0" applyFill="1" applyBorder="1" applyAlignment="1">
      <alignment horizontal="left" vertical="center"/>
    </xf>
    <xf numFmtId="38" fontId="0" fillId="0" borderId="44" xfId="1" applyFont="1" applyBorder="1" applyAlignment="1">
      <alignment horizontal="right" vertical="center" shrinkToFit="1"/>
    </xf>
    <xf numFmtId="38" fontId="0" fillId="2" borderId="44" xfId="1" applyFont="1" applyFill="1" applyBorder="1" applyAlignment="1">
      <alignment horizontal="right" vertical="center" shrinkToFit="1"/>
    </xf>
    <xf numFmtId="38" fontId="0" fillId="0" borderId="23" xfId="1" applyFont="1" applyBorder="1" applyAlignment="1">
      <alignment horizontal="right" vertical="center"/>
    </xf>
    <xf numFmtId="38" fontId="0" fillId="2" borderId="22" xfId="1" applyFont="1" applyFill="1" applyBorder="1" applyAlignment="1">
      <alignment horizontal="right" vertical="center" shrinkToFit="1"/>
    </xf>
    <xf numFmtId="0" fontId="0" fillId="2" borderId="22" xfId="0" applyFill="1" applyBorder="1" applyAlignment="1">
      <alignment horizontal="left" vertical="center"/>
    </xf>
    <xf numFmtId="0" fontId="0" fillId="2" borderId="22" xfId="0" applyFill="1" applyBorder="1" applyAlignment="1" applyProtection="1">
      <alignment horizontal="left" vertical="center"/>
    </xf>
    <xf numFmtId="0" fontId="0" fillId="2" borderId="38" xfId="0" applyFill="1" applyBorder="1" applyAlignment="1" applyProtection="1">
      <alignment horizontal="left" vertical="center"/>
    </xf>
    <xf numFmtId="38" fontId="0" fillId="2" borderId="38" xfId="1" applyFont="1" applyFill="1" applyBorder="1" applyAlignment="1">
      <alignment horizontal="right" vertical="center"/>
    </xf>
    <xf numFmtId="0" fontId="0" fillId="2" borderId="2" xfId="0" applyFill="1" applyBorder="1" applyAlignment="1" applyProtection="1">
      <alignment horizontal="left" vertical="center"/>
    </xf>
    <xf numFmtId="38" fontId="0" fillId="2" borderId="2" xfId="1" applyFont="1" applyFill="1" applyBorder="1" applyAlignment="1">
      <alignment horizontal="righ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4" xfId="0" applyBorder="1" applyAlignment="1">
      <alignment vertical="center"/>
    </xf>
    <xf numFmtId="0" fontId="0" fillId="0" borderId="5" xfId="0" applyBorder="1" applyAlignment="1">
      <alignment vertical="center"/>
    </xf>
    <xf numFmtId="177" fontId="0" fillId="0" borderId="5" xfId="2" applyNumberFormat="1" applyFont="1" applyBorder="1" applyAlignment="1">
      <alignment vertical="center"/>
    </xf>
    <xf numFmtId="0" fontId="0" fillId="0" borderId="22" xfId="0" applyBorder="1" applyAlignment="1">
      <alignment vertical="center"/>
    </xf>
    <xf numFmtId="0" fontId="0" fillId="0" borderId="7" xfId="0" applyBorder="1" applyAlignment="1">
      <alignment vertical="center"/>
    </xf>
    <xf numFmtId="0" fontId="0" fillId="0" borderId="0" xfId="0" applyBorder="1" applyAlignment="1">
      <alignment vertical="center"/>
    </xf>
    <xf numFmtId="177" fontId="0" fillId="0" borderId="0" xfId="2" applyNumberFormat="1" applyFont="1" applyBorder="1" applyAlignment="1">
      <alignment vertical="center"/>
    </xf>
    <xf numFmtId="0" fontId="0" fillId="0" borderId="33" xfId="0" applyBorder="1" applyAlignment="1">
      <alignment vertical="center"/>
    </xf>
    <xf numFmtId="178" fontId="0" fillId="0" borderId="33" xfId="1" applyNumberFormat="1" applyFont="1" applyBorder="1" applyAlignment="1">
      <alignment vertical="center"/>
    </xf>
    <xf numFmtId="40" fontId="0" fillId="0" borderId="33" xfId="1" applyNumberFormat="1" applyFont="1" applyBorder="1" applyAlignment="1">
      <alignment vertical="center"/>
    </xf>
    <xf numFmtId="0" fontId="0" fillId="0" borderId="34" xfId="0" applyBorder="1" applyAlignment="1">
      <alignment vertical="center"/>
    </xf>
    <xf numFmtId="178" fontId="0" fillId="0" borderId="34" xfId="1" applyNumberFormat="1" applyFont="1" applyBorder="1" applyAlignment="1">
      <alignment vertical="center"/>
    </xf>
    <xf numFmtId="40" fontId="0" fillId="0" borderId="34" xfId="1" applyNumberFormat="1" applyFont="1" applyBorder="1" applyAlignment="1">
      <alignment vertical="center"/>
    </xf>
    <xf numFmtId="0" fontId="0" fillId="0" borderId="35" xfId="0" applyBorder="1" applyAlignment="1">
      <alignment vertical="center"/>
    </xf>
    <xf numFmtId="0" fontId="0" fillId="0" borderId="36" xfId="0" applyBorder="1" applyAlignment="1">
      <alignment vertical="center"/>
    </xf>
    <xf numFmtId="177" fontId="0" fillId="0" borderId="36" xfId="2" applyNumberFormat="1" applyFont="1" applyBorder="1" applyAlignment="1">
      <alignment vertical="center"/>
    </xf>
    <xf numFmtId="0" fontId="0" fillId="0" borderId="38" xfId="0" applyBorder="1" applyAlignment="1">
      <alignment vertical="center"/>
    </xf>
    <xf numFmtId="178" fontId="0" fillId="0" borderId="38" xfId="1" applyNumberFormat="1" applyFont="1" applyBorder="1" applyAlignment="1">
      <alignment vertical="center"/>
    </xf>
    <xf numFmtId="40" fontId="0" fillId="0" borderId="38" xfId="1" applyNumberFormat="1" applyFont="1" applyBorder="1" applyAlignment="1">
      <alignment vertical="center"/>
    </xf>
    <xf numFmtId="0" fontId="0" fillId="0" borderId="39" xfId="0" applyBorder="1" applyAlignment="1">
      <alignment vertical="center"/>
    </xf>
    <xf numFmtId="0" fontId="0" fillId="0" borderId="40" xfId="0" applyBorder="1" applyAlignment="1">
      <alignment vertical="center"/>
    </xf>
    <xf numFmtId="177" fontId="0" fillId="0" borderId="40" xfId="2" applyNumberFormat="1" applyFont="1" applyBorder="1" applyAlignment="1">
      <alignment vertical="center"/>
    </xf>
    <xf numFmtId="0" fontId="0" fillId="2" borderId="7" xfId="0" applyFill="1" applyBorder="1" applyAlignment="1">
      <alignment vertical="center"/>
    </xf>
    <xf numFmtId="0" fontId="0" fillId="2" borderId="0" xfId="0" applyFill="1" applyBorder="1" applyAlignment="1">
      <alignment vertical="center"/>
    </xf>
    <xf numFmtId="177" fontId="0" fillId="2" borderId="0" xfId="2" applyNumberFormat="1" applyFont="1" applyFill="1" applyBorder="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177" fontId="0" fillId="2" borderId="10" xfId="2" applyNumberFormat="1" applyFont="1" applyFill="1" applyBorder="1" applyAlignment="1">
      <alignment vertical="center"/>
    </xf>
    <xf numFmtId="177" fontId="0" fillId="0" borderId="0" xfId="0" applyNumberFormat="1" applyAlignment="1">
      <alignment vertical="center"/>
    </xf>
    <xf numFmtId="0" fontId="0" fillId="2" borderId="22" xfId="0" applyFill="1" applyBorder="1" applyAlignment="1">
      <alignment horizontal="center" vertical="center"/>
    </xf>
    <xf numFmtId="0" fontId="0" fillId="0" borderId="24" xfId="0" applyFill="1" applyBorder="1" applyAlignment="1" applyProtection="1">
      <alignment horizontal="left" vertical="center"/>
    </xf>
    <xf numFmtId="177" fontId="0" fillId="2" borderId="33" xfId="2" applyNumberFormat="1" applyFont="1" applyFill="1" applyBorder="1" applyAlignment="1">
      <alignment vertical="center"/>
    </xf>
    <xf numFmtId="0" fontId="0" fillId="0" borderId="27" xfId="0" applyFill="1" applyBorder="1" applyAlignment="1" applyProtection="1">
      <alignment horizontal="left" vertical="center"/>
    </xf>
    <xf numFmtId="177" fontId="0" fillId="3" borderId="34" xfId="2" applyNumberFormat="1" applyFont="1" applyFill="1" applyBorder="1" applyAlignment="1">
      <alignment vertical="center"/>
    </xf>
    <xf numFmtId="177" fontId="0" fillId="2" borderId="34" xfId="2" applyNumberFormat="1" applyFont="1" applyFill="1" applyBorder="1" applyAlignment="1">
      <alignment horizontal="right" vertical="center"/>
    </xf>
    <xf numFmtId="177" fontId="0" fillId="2" borderId="34" xfId="2" applyNumberFormat="1" applyFont="1" applyFill="1" applyBorder="1" applyAlignment="1">
      <alignment vertical="center"/>
    </xf>
    <xf numFmtId="0" fontId="0" fillId="0" borderId="30" xfId="0" applyFill="1" applyBorder="1" applyAlignment="1" applyProtection="1">
      <alignment horizontal="left" vertical="center"/>
    </xf>
    <xf numFmtId="177" fontId="0" fillId="2" borderId="38" xfId="2" applyNumberFormat="1" applyFont="1" applyFill="1" applyBorder="1" applyAlignment="1">
      <alignment vertical="center"/>
    </xf>
    <xf numFmtId="177" fontId="0" fillId="3" borderId="22" xfId="2" applyNumberFormat="1" applyFont="1" applyFill="1"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37" xfId="0" applyBorder="1" applyAlignment="1">
      <alignment vertical="center"/>
    </xf>
    <xf numFmtId="0" fontId="0" fillId="0" borderId="12" xfId="0" applyFill="1" applyBorder="1" applyAlignment="1" applyProtection="1">
      <alignment horizontal="left" vertical="center"/>
    </xf>
    <xf numFmtId="177" fontId="0" fillId="0" borderId="26" xfId="0" applyNumberFormat="1" applyBorder="1" applyAlignment="1">
      <alignment vertical="center"/>
    </xf>
    <xf numFmtId="177" fontId="0" fillId="0" borderId="29" xfId="0" applyNumberFormat="1" applyBorder="1" applyAlignment="1">
      <alignment vertical="center"/>
    </xf>
    <xf numFmtId="177" fontId="0" fillId="0" borderId="36" xfId="0" applyNumberForma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horizontal="right" vertical="center"/>
    </xf>
    <xf numFmtId="0" fontId="0" fillId="0" borderId="0" xfId="0" applyAlignment="1">
      <alignment vertical="center" wrapText="1"/>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2" xfId="0" applyBorder="1" applyAlignment="1">
      <alignment vertical="center"/>
    </xf>
    <xf numFmtId="0" fontId="0" fillId="0" borderId="48" xfId="0" applyFont="1" applyBorder="1" applyAlignment="1">
      <alignment vertical="center"/>
    </xf>
    <xf numFmtId="0" fontId="8" fillId="0" borderId="0" xfId="0" applyFont="1" applyAlignment="1">
      <alignment vertical="center"/>
    </xf>
    <xf numFmtId="177" fontId="0" fillId="0" borderId="12" xfId="2" applyNumberFormat="1" applyFont="1" applyBorder="1" applyAlignment="1">
      <alignment vertical="center"/>
    </xf>
    <xf numFmtId="177" fontId="0" fillId="0" borderId="26" xfId="2" applyNumberFormat="1" applyFont="1" applyBorder="1" applyAlignment="1">
      <alignment vertical="center"/>
    </xf>
    <xf numFmtId="177" fontId="0" fillId="0" borderId="32" xfId="2" applyNumberFormat="1" applyFont="1" applyBorder="1" applyAlignment="1">
      <alignment vertical="center"/>
    </xf>
    <xf numFmtId="177" fontId="0" fillId="0" borderId="29" xfId="2" applyNumberFormat="1" applyFont="1" applyBorder="1" applyAlignment="1">
      <alignment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1" xfId="0" applyFill="1" applyBorder="1" applyAlignment="1" applyProtection="1">
      <alignment horizontal="left" vertical="center" shrinkToFit="1"/>
    </xf>
    <xf numFmtId="0" fontId="0" fillId="0" borderId="2" xfId="0" applyFill="1" applyBorder="1" applyAlignment="1" applyProtection="1">
      <alignment horizontal="left" vertical="center" shrinkToFit="1"/>
    </xf>
    <xf numFmtId="0" fontId="0" fillId="0" borderId="2" xfId="0" applyFill="1" applyBorder="1" applyAlignment="1">
      <alignment horizontal="left" vertical="center" shrinkToFit="1"/>
    </xf>
    <xf numFmtId="0" fontId="0" fillId="0" borderId="3" xfId="0" applyFill="1" applyBorder="1" applyAlignment="1" applyProtection="1">
      <alignment horizontal="left" vertical="center" shrinkToFit="1"/>
    </xf>
    <xf numFmtId="0" fontId="0" fillId="0" borderId="23" xfId="0" applyFill="1" applyBorder="1" applyAlignment="1" applyProtection="1">
      <alignment horizontal="left" vertical="center" shrinkToFit="1"/>
    </xf>
    <xf numFmtId="0" fontId="11" fillId="0" borderId="0" xfId="0" applyFont="1" applyFill="1" applyAlignment="1">
      <alignment vertical="center"/>
    </xf>
    <xf numFmtId="0" fontId="11" fillId="0" borderId="12"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2"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24" xfId="0" applyFont="1" applyBorder="1" applyAlignment="1">
      <alignment vertical="center"/>
    </xf>
    <xf numFmtId="0" fontId="10" fillId="0" borderId="26" xfId="0" applyFont="1" applyBorder="1" applyAlignment="1">
      <alignment vertical="center"/>
    </xf>
    <xf numFmtId="0" fontId="10" fillId="0" borderId="25" xfId="0" applyFont="1" applyBorder="1" applyAlignment="1">
      <alignment vertical="center"/>
    </xf>
    <xf numFmtId="0" fontId="10" fillId="0" borderId="35" xfId="0" applyFont="1" applyBorder="1" applyAlignment="1">
      <alignment vertical="center"/>
    </xf>
    <xf numFmtId="0" fontId="10" fillId="0" borderId="36" xfId="0" applyFont="1" applyBorder="1" applyAlignment="1">
      <alignment vertical="center"/>
    </xf>
    <xf numFmtId="0" fontId="10" fillId="0" borderId="37" xfId="0" applyFont="1" applyBorder="1" applyAlignment="1">
      <alignment vertical="center"/>
    </xf>
    <xf numFmtId="0" fontId="10" fillId="0" borderId="30" xfId="0" applyFont="1" applyBorder="1" applyAlignment="1">
      <alignment vertical="center"/>
    </xf>
    <xf numFmtId="0" fontId="10" fillId="0" borderId="32" xfId="0" applyFont="1" applyBorder="1" applyAlignment="1">
      <alignment vertical="center"/>
    </xf>
    <xf numFmtId="0" fontId="10" fillId="0" borderId="31" xfId="0" applyFont="1" applyBorder="1" applyAlignment="1">
      <alignment vertical="center"/>
    </xf>
    <xf numFmtId="0" fontId="10" fillId="0" borderId="27" xfId="0" applyFont="1" applyBorder="1" applyAlignment="1">
      <alignment vertical="center"/>
    </xf>
    <xf numFmtId="0" fontId="10" fillId="0" borderId="29" xfId="0" applyFont="1" applyBorder="1" applyAlignment="1">
      <alignment vertical="center"/>
    </xf>
    <xf numFmtId="0" fontId="10" fillId="0" borderId="28" xfId="0" applyFont="1" applyBorder="1" applyAlignment="1">
      <alignment vertical="center"/>
    </xf>
    <xf numFmtId="38" fontId="0" fillId="0" borderId="0" xfId="1" applyFont="1">
      <alignment vertical="center"/>
    </xf>
    <xf numFmtId="0" fontId="0" fillId="0" borderId="4" xfId="0" applyBorder="1" applyAlignment="1">
      <alignment vertical="center"/>
    </xf>
    <xf numFmtId="0" fontId="0" fillId="0" borderId="5"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0" fillId="0" borderId="30"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8" xfId="0" applyBorder="1" applyAlignment="1">
      <alignment vertical="center"/>
    </xf>
    <xf numFmtId="0" fontId="0" fillId="0" borderId="1" xfId="0" applyBorder="1" applyAlignment="1">
      <alignment horizontal="center" vertical="center"/>
    </xf>
    <xf numFmtId="177" fontId="0" fillId="0" borderId="0" xfId="2" applyNumberFormat="1" applyFont="1">
      <alignment vertical="center"/>
    </xf>
    <xf numFmtId="177" fontId="0" fillId="0" borderId="0" xfId="0" applyNumberFormat="1">
      <alignment vertical="center"/>
    </xf>
    <xf numFmtId="38" fontId="0" fillId="0" borderId="0" xfId="0" applyNumberForma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0" fillId="0" borderId="30" xfId="0" applyBorder="1" applyAlignment="1">
      <alignment vertical="center"/>
    </xf>
    <xf numFmtId="0" fontId="0" fillId="0" borderId="23" xfId="0" applyBorder="1" applyAlignment="1">
      <alignment horizontal="center" vertical="center"/>
    </xf>
    <xf numFmtId="0" fontId="0" fillId="0" borderId="54" xfId="0" applyBorder="1" applyAlignment="1">
      <alignment vertical="center"/>
    </xf>
    <xf numFmtId="0" fontId="0" fillId="0" borderId="39" xfId="0" applyBorder="1" applyAlignment="1">
      <alignment horizontal="right" vertical="center"/>
    </xf>
    <xf numFmtId="0" fontId="0" fillId="0" borderId="54" xfId="0" applyBorder="1" applyAlignment="1">
      <alignment horizontal="right" vertical="center"/>
    </xf>
    <xf numFmtId="0" fontId="10" fillId="6" borderId="24" xfId="0" applyFont="1" applyFill="1" applyBorder="1" applyAlignment="1">
      <alignment vertical="center"/>
    </xf>
    <xf numFmtId="0" fontId="10" fillId="6" borderId="26" xfId="0" applyFont="1" applyFill="1" applyBorder="1" applyAlignment="1">
      <alignment vertical="center"/>
    </xf>
    <xf numFmtId="0" fontId="10" fillId="6" borderId="25" xfId="0" applyFont="1" applyFill="1" applyBorder="1" applyAlignment="1">
      <alignment vertical="center"/>
    </xf>
    <xf numFmtId="0" fontId="11" fillId="0" borderId="0" xfId="0" applyFont="1" applyFill="1" applyBorder="1" applyAlignment="1">
      <alignment vertical="center"/>
    </xf>
    <xf numFmtId="0" fontId="0" fillId="0" borderId="22" xfId="0" applyBorder="1" applyAlignment="1">
      <alignment horizontal="center" vertical="center"/>
    </xf>
    <xf numFmtId="180" fontId="0" fillId="0" borderId="0" xfId="1" applyNumberFormat="1" applyFont="1">
      <alignment vertical="center"/>
    </xf>
    <xf numFmtId="180" fontId="0" fillId="0" borderId="11" xfId="1" applyNumberFormat="1" applyFont="1" applyBorder="1">
      <alignment vertical="center"/>
    </xf>
    <xf numFmtId="0" fontId="0" fillId="0" borderId="33" xfId="0" applyBorder="1">
      <alignment vertical="center"/>
    </xf>
    <xf numFmtId="180" fontId="0" fillId="0" borderId="33" xfId="1" applyNumberFormat="1" applyFont="1" applyBorder="1">
      <alignment vertical="center"/>
    </xf>
    <xf numFmtId="0" fontId="0" fillId="0" borderId="34" xfId="0" applyBorder="1">
      <alignment vertical="center"/>
    </xf>
    <xf numFmtId="180" fontId="0" fillId="0" borderId="34" xfId="1" applyNumberFormat="1" applyFont="1" applyBorder="1">
      <alignment vertical="center"/>
    </xf>
    <xf numFmtId="0" fontId="0" fillId="0" borderId="38" xfId="0" applyBorder="1">
      <alignment vertical="center"/>
    </xf>
    <xf numFmtId="180" fontId="0" fillId="0" borderId="38" xfId="1" applyNumberFormat="1" applyFont="1" applyBorder="1">
      <alignment vertical="center"/>
    </xf>
    <xf numFmtId="0" fontId="0" fillId="0" borderId="24" xfId="0" applyBorder="1">
      <alignment vertical="center"/>
    </xf>
    <xf numFmtId="0" fontId="0" fillId="0" borderId="27" xfId="0" applyBorder="1">
      <alignment vertical="center"/>
    </xf>
    <xf numFmtId="0" fontId="0" fillId="0" borderId="25" xfId="0" applyBorder="1">
      <alignment vertical="center"/>
    </xf>
    <xf numFmtId="0" fontId="0" fillId="0" borderId="28" xfId="0" applyBorder="1">
      <alignment vertical="center"/>
    </xf>
    <xf numFmtId="0" fontId="0" fillId="0" borderId="22" xfId="0" applyBorder="1">
      <alignment vertical="center"/>
    </xf>
    <xf numFmtId="0" fontId="0" fillId="0" borderId="35" xfId="0" applyBorder="1">
      <alignment vertical="center"/>
    </xf>
    <xf numFmtId="0" fontId="0" fillId="0" borderId="37" xfId="0" applyBorder="1">
      <alignment vertical="center"/>
    </xf>
    <xf numFmtId="180" fontId="0" fillId="0" borderId="44" xfId="1" applyNumberFormat="1" applyFont="1" applyBorder="1">
      <alignment vertical="center"/>
    </xf>
    <xf numFmtId="0" fontId="0" fillId="0" borderId="12" xfId="0" applyBorder="1">
      <alignment vertical="center"/>
    </xf>
    <xf numFmtId="0" fontId="0" fillId="0" borderId="14" xfId="0" applyBorder="1">
      <alignment vertical="center"/>
    </xf>
    <xf numFmtId="180" fontId="0" fillId="0" borderId="22" xfId="1" applyNumberFormat="1" applyFont="1" applyBorder="1">
      <alignment vertical="center"/>
    </xf>
    <xf numFmtId="177" fontId="0" fillId="0" borderId="34" xfId="2" applyNumberFormat="1" applyFont="1" applyBorder="1">
      <alignment vertical="center"/>
    </xf>
    <xf numFmtId="177" fontId="0" fillId="0" borderId="41" xfId="2" applyNumberFormat="1" applyFont="1" applyBorder="1">
      <alignment vertical="center"/>
    </xf>
    <xf numFmtId="177" fontId="0" fillId="0" borderId="44" xfId="2" applyNumberFormat="1" applyFont="1" applyBorder="1">
      <alignment vertical="center"/>
    </xf>
    <xf numFmtId="177" fontId="0" fillId="0" borderId="22" xfId="0" applyNumberFormat="1" applyBorder="1">
      <alignment vertical="center"/>
    </xf>
    <xf numFmtId="177" fontId="0" fillId="0" borderId="22" xfId="2" applyNumberFormat="1" applyFont="1" applyBorder="1">
      <alignment vertical="center"/>
    </xf>
    <xf numFmtId="0" fontId="0" fillId="0" borderId="33" xfId="0" applyBorder="1" applyAlignment="1">
      <alignment horizontal="center" vertical="center" wrapText="1"/>
    </xf>
    <xf numFmtId="38" fontId="5" fillId="0" borderId="33" xfId="1" applyFont="1" applyBorder="1" applyAlignment="1">
      <alignment vertical="center" wrapText="1"/>
    </xf>
    <xf numFmtId="38" fontId="0" fillId="0" borderId="33" xfId="1" applyFont="1" applyBorder="1">
      <alignment vertical="center"/>
    </xf>
    <xf numFmtId="40" fontId="0" fillId="0" borderId="33" xfId="1" applyNumberFormat="1" applyFont="1" applyBorder="1">
      <alignment vertical="center"/>
    </xf>
    <xf numFmtId="0" fontId="0" fillId="0" borderId="34" xfId="0" applyBorder="1" applyAlignment="1">
      <alignment horizontal="center" vertical="center" wrapText="1"/>
    </xf>
    <xf numFmtId="38" fontId="0" fillId="0" borderId="34" xfId="1" applyFont="1" applyBorder="1">
      <alignment vertical="center"/>
    </xf>
    <xf numFmtId="40" fontId="0" fillId="0" borderId="34" xfId="1" applyNumberFormat="1" applyFont="1" applyBorder="1">
      <alignment vertical="center"/>
    </xf>
    <xf numFmtId="0" fontId="0" fillId="0" borderId="38" xfId="0" applyBorder="1" applyAlignment="1">
      <alignment horizontal="center" vertical="center" wrapText="1"/>
    </xf>
    <xf numFmtId="38" fontId="0" fillId="0" borderId="38" xfId="1" applyFont="1" applyBorder="1">
      <alignment vertical="center"/>
    </xf>
    <xf numFmtId="40" fontId="0" fillId="0" borderId="38" xfId="1" applyNumberFormat="1" applyFont="1" applyBorder="1">
      <alignment vertical="center"/>
    </xf>
    <xf numFmtId="38" fontId="5" fillId="0" borderId="24" xfId="1" applyFont="1" applyBorder="1" applyAlignment="1">
      <alignment vertical="center" wrapText="1"/>
    </xf>
    <xf numFmtId="38" fontId="5" fillId="0" borderId="25" xfId="1" applyFont="1" applyBorder="1" applyAlignment="1">
      <alignment vertical="center" wrapText="1"/>
    </xf>
    <xf numFmtId="38" fontId="0" fillId="0" borderId="27" xfId="1" applyFont="1" applyBorder="1">
      <alignment vertical="center"/>
    </xf>
    <xf numFmtId="38" fontId="0" fillId="0" borderId="28" xfId="1" applyFont="1" applyBorder="1">
      <alignment vertical="center"/>
    </xf>
    <xf numFmtId="38" fontId="0" fillId="0" borderId="30" xfId="1" applyFont="1" applyBorder="1">
      <alignment vertical="center"/>
    </xf>
    <xf numFmtId="38" fontId="0" fillId="0" borderId="31" xfId="1" applyFont="1" applyBorder="1">
      <alignment vertical="center"/>
    </xf>
    <xf numFmtId="177" fontId="0" fillId="0" borderId="12" xfId="2" applyNumberFormat="1" applyFont="1" applyBorder="1">
      <alignment vertical="center"/>
    </xf>
    <xf numFmtId="177" fontId="0" fillId="0" borderId="14" xfId="2" applyNumberFormat="1" applyFont="1" applyBorder="1">
      <alignment vertical="center"/>
    </xf>
    <xf numFmtId="177" fontId="5" fillId="0" borderId="33" xfId="2" applyNumberFormat="1" applyFont="1" applyBorder="1" applyAlignment="1">
      <alignment vertical="center" wrapText="1"/>
    </xf>
    <xf numFmtId="177" fontId="0" fillId="0" borderId="38" xfId="2" applyNumberFormat="1" applyFont="1" applyBorder="1">
      <alignment vertical="center"/>
    </xf>
    <xf numFmtId="38" fontId="5" fillId="0" borderId="55" xfId="1" applyFont="1" applyBorder="1" applyAlignment="1">
      <alignment vertical="center" wrapText="1"/>
    </xf>
    <xf numFmtId="38" fontId="5" fillId="0" borderId="56" xfId="1" applyFont="1" applyBorder="1" applyAlignment="1">
      <alignment vertical="center" wrapText="1"/>
    </xf>
    <xf numFmtId="38" fontId="5" fillId="0" borderId="57" xfId="1" applyFont="1" applyBorder="1" applyAlignment="1">
      <alignment vertical="center" wrapText="1"/>
    </xf>
    <xf numFmtId="38" fontId="0" fillId="0" borderId="58" xfId="1" applyFont="1" applyBorder="1">
      <alignment vertical="center"/>
    </xf>
    <xf numFmtId="38" fontId="0" fillId="0" borderId="59" xfId="1" applyFont="1" applyBorder="1">
      <alignment vertical="center"/>
    </xf>
    <xf numFmtId="38" fontId="0" fillId="0" borderId="60" xfId="1" applyFont="1" applyBorder="1">
      <alignment vertical="center"/>
    </xf>
    <xf numFmtId="38" fontId="0" fillId="0" borderId="61" xfId="1" applyFont="1" applyBorder="1">
      <alignment vertical="center"/>
    </xf>
    <xf numFmtId="38" fontId="0" fillId="0" borderId="62" xfId="1" applyFont="1" applyBorder="1">
      <alignment vertical="center"/>
    </xf>
    <xf numFmtId="38" fontId="0" fillId="0" borderId="63" xfId="1" applyFont="1" applyBorder="1">
      <alignment vertical="center"/>
    </xf>
    <xf numFmtId="177" fontId="0" fillId="0" borderId="15" xfId="2" applyNumberFormat="1" applyFont="1" applyBorder="1">
      <alignment vertical="center"/>
    </xf>
    <xf numFmtId="177" fontId="0" fillId="0" borderId="16" xfId="2" applyNumberFormat="1" applyFont="1" applyBorder="1">
      <alignment vertical="center"/>
    </xf>
    <xf numFmtId="177" fontId="0" fillId="0" borderId="17" xfId="2" applyNumberFormat="1" applyFont="1" applyBorder="1">
      <alignment vertical="center"/>
    </xf>
    <xf numFmtId="38" fontId="0" fillId="0" borderId="22" xfId="1" applyFont="1" applyBorder="1">
      <alignment vertical="center"/>
    </xf>
    <xf numFmtId="0" fontId="0" fillId="0" borderId="13" xfId="0" applyBorder="1">
      <alignment vertical="center"/>
    </xf>
    <xf numFmtId="38" fontId="0" fillId="0" borderId="33" xfId="1" applyFont="1" applyBorder="1" applyAlignment="1">
      <alignment vertical="center"/>
    </xf>
    <xf numFmtId="38" fontId="0" fillId="0" borderId="34" xfId="1" applyFont="1" applyBorder="1" applyAlignment="1">
      <alignment vertical="center"/>
    </xf>
    <xf numFmtId="38" fontId="0" fillId="0" borderId="44" xfId="1" applyFont="1" applyBorder="1" applyAlignment="1">
      <alignment vertical="center"/>
    </xf>
    <xf numFmtId="38" fontId="0" fillId="0" borderId="22" xfId="1" applyFont="1" applyBorder="1" applyAlignment="1">
      <alignment vertical="center"/>
    </xf>
    <xf numFmtId="0" fontId="0" fillId="0" borderId="10" xfId="0" applyBorder="1" applyAlignment="1">
      <alignment vertical="center"/>
    </xf>
    <xf numFmtId="0" fontId="10" fillId="6" borderId="9" xfId="0" applyFont="1" applyFill="1" applyBorder="1" applyAlignment="1">
      <alignment vertical="center"/>
    </xf>
    <xf numFmtId="0" fontId="10" fillId="6" borderId="10" xfId="0" applyFont="1" applyFill="1" applyBorder="1" applyAlignment="1">
      <alignment vertical="center"/>
    </xf>
    <xf numFmtId="0" fontId="10" fillId="6" borderId="11" xfId="0" applyFont="1" applyFill="1" applyBorder="1" applyAlignment="1">
      <alignment vertical="center"/>
    </xf>
    <xf numFmtId="0" fontId="10" fillId="0" borderId="7" xfId="0" applyFont="1" applyFill="1" applyBorder="1" applyAlignment="1">
      <alignment vertical="center"/>
    </xf>
    <xf numFmtId="10" fontId="0" fillId="0" borderId="0" xfId="2" applyNumberFormat="1" applyFont="1" applyAlignment="1">
      <alignment vertical="center"/>
    </xf>
    <xf numFmtId="38" fontId="0" fillId="0" borderId="0" xfId="1" applyFont="1" applyAlignment="1">
      <alignment vertical="center"/>
    </xf>
    <xf numFmtId="10" fontId="0" fillId="0" borderId="1" xfId="2" applyNumberFormat="1" applyFont="1" applyBorder="1" applyAlignment="1">
      <alignment horizontal="center" vertical="center" wrapText="1"/>
    </xf>
    <xf numFmtId="10" fontId="0" fillId="0" borderId="1" xfId="2" applyNumberFormat="1" applyFont="1" applyBorder="1" applyAlignment="1">
      <alignment horizontal="center" vertical="center" shrinkToFit="1"/>
    </xf>
    <xf numFmtId="10" fontId="0" fillId="0" borderId="1" xfId="2" applyNumberFormat="1" applyFont="1" applyBorder="1" applyAlignment="1">
      <alignment horizontal="center" vertical="center"/>
    </xf>
    <xf numFmtId="10" fontId="0" fillId="0" borderId="33" xfId="2" applyNumberFormat="1" applyFont="1" applyBorder="1" applyAlignment="1">
      <alignment vertical="center" wrapText="1"/>
    </xf>
    <xf numFmtId="10" fontId="0" fillId="0" borderId="33" xfId="2" applyNumberFormat="1" applyFont="1" applyBorder="1" applyAlignment="1">
      <alignment vertical="center"/>
    </xf>
    <xf numFmtId="10" fontId="0" fillId="0" borderId="34" xfId="2" applyNumberFormat="1" applyFont="1" applyBorder="1" applyAlignment="1">
      <alignment vertical="center" wrapText="1"/>
    </xf>
    <xf numFmtId="10" fontId="0" fillId="0" borderId="34" xfId="2" applyNumberFormat="1" applyFont="1" applyBorder="1" applyAlignment="1">
      <alignment vertical="center"/>
    </xf>
    <xf numFmtId="10" fontId="0" fillId="0" borderId="34" xfId="2" applyNumberFormat="1" applyFont="1" applyBorder="1" applyAlignment="1">
      <alignment vertical="center" shrinkToFit="1"/>
    </xf>
    <xf numFmtId="10" fontId="0" fillId="0" borderId="44" xfId="2" applyNumberFormat="1" applyFont="1" applyBorder="1" applyAlignment="1">
      <alignment vertical="center" wrapText="1"/>
    </xf>
    <xf numFmtId="10" fontId="0" fillId="0" borderId="44" xfId="2" applyNumberFormat="1" applyFont="1" applyBorder="1" applyAlignment="1">
      <alignment vertical="center"/>
    </xf>
    <xf numFmtId="10" fontId="0" fillId="0" borderId="38" xfId="2" applyNumberFormat="1" applyFont="1" applyBorder="1" applyAlignment="1">
      <alignment vertical="center" wrapText="1"/>
    </xf>
    <xf numFmtId="10" fontId="0" fillId="0" borderId="38" xfId="2" applyNumberFormat="1" applyFont="1" applyBorder="1" applyAlignment="1">
      <alignment vertical="center"/>
    </xf>
    <xf numFmtId="10" fontId="0" fillId="0" borderId="22" xfId="2" applyNumberFormat="1" applyFont="1" applyBorder="1" applyAlignment="1">
      <alignment vertical="center" wrapText="1"/>
    </xf>
    <xf numFmtId="10" fontId="7" fillId="7" borderId="22" xfId="2" applyNumberFormat="1" applyFont="1" applyFill="1" applyBorder="1" applyAlignment="1">
      <alignment vertical="center"/>
    </xf>
    <xf numFmtId="10" fontId="0" fillId="0" borderId="22" xfId="2" applyNumberFormat="1" applyFont="1" applyBorder="1" applyAlignment="1">
      <alignment vertical="center"/>
    </xf>
    <xf numFmtId="38" fontId="0" fillId="0" borderId="0" xfId="1" applyFont="1" applyBorder="1" applyAlignment="1">
      <alignment vertical="center" wrapText="1"/>
    </xf>
    <xf numFmtId="181" fontId="0" fillId="0" borderId="0" xfId="1" applyNumberFormat="1" applyFont="1" applyBorder="1" applyAlignment="1">
      <alignment vertical="center"/>
    </xf>
    <xf numFmtId="10" fontId="0" fillId="0" borderId="22" xfId="2" applyNumberFormat="1" applyFont="1" applyBorder="1" applyAlignment="1">
      <alignment horizontal="center" vertical="center" wrapText="1"/>
    </xf>
    <xf numFmtId="10" fontId="0" fillId="0" borderId="22" xfId="2" applyNumberFormat="1" applyFont="1" applyBorder="1" applyAlignment="1">
      <alignment horizontal="center" vertical="center" shrinkToFit="1"/>
    </xf>
    <xf numFmtId="38" fontId="0" fillId="0" borderId="22" xfId="1" applyFont="1" applyBorder="1" applyAlignment="1">
      <alignment horizontal="center" vertical="center" shrinkToFit="1"/>
    </xf>
    <xf numFmtId="182" fontId="7" fillId="7" borderId="22" xfId="1" applyNumberFormat="1" applyFont="1" applyFill="1" applyBorder="1" applyAlignment="1">
      <alignment vertical="center"/>
    </xf>
    <xf numFmtId="182" fontId="0" fillId="0" borderId="22" xfId="1" applyNumberFormat="1" applyFont="1" applyBorder="1" applyAlignment="1">
      <alignment vertical="center"/>
    </xf>
    <xf numFmtId="182" fontId="7" fillId="2" borderId="22" xfId="1" applyNumberFormat="1" applyFont="1" applyFill="1" applyBorder="1" applyAlignment="1">
      <alignment vertical="center"/>
    </xf>
    <xf numFmtId="10" fontId="7" fillId="8" borderId="22" xfId="2" applyNumberFormat="1" applyFont="1" applyFill="1" applyBorder="1" applyAlignment="1">
      <alignment vertical="center" wrapText="1"/>
    </xf>
    <xf numFmtId="182" fontId="7" fillId="8" borderId="22" xfId="1" applyNumberFormat="1" applyFont="1" applyFill="1" applyBorder="1" applyAlignment="1">
      <alignment vertical="center"/>
    </xf>
    <xf numFmtId="182" fontId="0" fillId="0" borderId="22" xfId="1" applyNumberFormat="1" applyFont="1" applyBorder="1" applyAlignment="1">
      <alignment horizontal="center" vertical="center"/>
    </xf>
    <xf numFmtId="177" fontId="7" fillId="8" borderId="22" xfId="2" applyNumberFormat="1" applyFont="1" applyFill="1" applyBorder="1" applyAlignment="1">
      <alignment vertical="center"/>
    </xf>
    <xf numFmtId="182" fontId="0" fillId="0" borderId="0" xfId="1" applyNumberFormat="1" applyFont="1" applyBorder="1" applyAlignment="1">
      <alignment horizontal="center" vertical="center"/>
    </xf>
    <xf numFmtId="10" fontId="13" fillId="0" borderId="0" xfId="2" applyNumberFormat="1" applyFont="1" applyAlignment="1">
      <alignment vertical="center"/>
    </xf>
    <xf numFmtId="10" fontId="7" fillId="8" borderId="1" xfId="2" applyNumberFormat="1" applyFont="1" applyFill="1" applyBorder="1" applyAlignment="1">
      <alignment horizontal="center" vertical="center" shrinkToFit="1"/>
    </xf>
    <xf numFmtId="10" fontId="0" fillId="0" borderId="0" xfId="2" applyNumberFormat="1" applyFont="1" applyAlignment="1">
      <alignment vertical="center" shrinkToFit="1"/>
    </xf>
    <xf numFmtId="183" fontId="7" fillId="7" borderId="33" xfId="1" applyNumberFormat="1" applyFont="1" applyFill="1" applyBorder="1" applyAlignment="1">
      <alignment vertical="center" shrinkToFit="1"/>
    </xf>
    <xf numFmtId="183" fontId="0" fillId="0" borderId="33" xfId="1" applyNumberFormat="1" applyFont="1" applyBorder="1" applyAlignment="1">
      <alignment vertical="center" shrinkToFit="1"/>
    </xf>
    <xf numFmtId="178" fontId="7" fillId="8" borderId="33" xfId="1" applyNumberFormat="1" applyFont="1" applyFill="1" applyBorder="1" applyAlignment="1">
      <alignment vertical="center" shrinkToFit="1"/>
    </xf>
    <xf numFmtId="177" fontId="7" fillId="8" borderId="33" xfId="2" applyNumberFormat="1" applyFont="1" applyFill="1" applyBorder="1" applyAlignment="1">
      <alignment vertical="center" shrinkToFit="1"/>
    </xf>
    <xf numFmtId="183" fontId="0" fillId="0" borderId="34" xfId="1" applyNumberFormat="1" applyFont="1" applyBorder="1" applyAlignment="1">
      <alignment vertical="center" shrinkToFit="1"/>
    </xf>
    <xf numFmtId="184" fontId="7" fillId="8" borderId="34" xfId="1" applyNumberFormat="1" applyFont="1" applyFill="1" applyBorder="1" applyAlignment="1">
      <alignment vertical="center" shrinkToFit="1"/>
    </xf>
    <xf numFmtId="177" fontId="7" fillId="8" borderId="34" xfId="2" applyNumberFormat="1" applyFont="1" applyFill="1" applyBorder="1" applyAlignment="1">
      <alignment vertical="center" shrinkToFit="1"/>
    </xf>
    <xf numFmtId="178" fontId="7" fillId="8" borderId="34" xfId="1" applyNumberFormat="1" applyFont="1" applyFill="1" applyBorder="1" applyAlignment="1">
      <alignment vertical="center" shrinkToFit="1"/>
    </xf>
    <xf numFmtId="183" fontId="7" fillId="7" borderId="34" xfId="1" applyNumberFormat="1" applyFont="1" applyFill="1" applyBorder="1" applyAlignment="1">
      <alignment vertical="center" shrinkToFit="1"/>
    </xf>
    <xf numFmtId="183" fontId="0" fillId="0" borderId="38" xfId="1" applyNumberFormat="1" applyFont="1" applyBorder="1" applyAlignment="1">
      <alignment vertical="center" shrinkToFit="1"/>
    </xf>
    <xf numFmtId="178" fontId="7" fillId="8" borderId="38" xfId="1" applyNumberFormat="1" applyFont="1" applyFill="1" applyBorder="1" applyAlignment="1">
      <alignment vertical="center" shrinkToFit="1"/>
    </xf>
    <xf numFmtId="177" fontId="7" fillId="8" borderId="38" xfId="2" applyNumberFormat="1" applyFont="1" applyFill="1" applyBorder="1" applyAlignment="1">
      <alignment vertical="center" shrinkToFit="1"/>
    </xf>
    <xf numFmtId="183" fontId="0" fillId="0" borderId="22" xfId="1" applyNumberFormat="1" applyFont="1" applyBorder="1" applyAlignment="1">
      <alignment vertical="center" shrinkToFit="1"/>
    </xf>
    <xf numFmtId="178" fontId="7" fillId="8" borderId="22" xfId="1" applyNumberFormat="1" applyFont="1" applyFill="1" applyBorder="1" applyAlignment="1">
      <alignment vertical="center" shrinkToFit="1"/>
    </xf>
    <xf numFmtId="177" fontId="7" fillId="8" borderId="22" xfId="2" applyNumberFormat="1" applyFont="1" applyFill="1" applyBorder="1" applyAlignment="1">
      <alignment vertical="center" shrinkToFit="1"/>
    </xf>
    <xf numFmtId="10" fontId="0" fillId="0" borderId="0" xfId="2" applyNumberFormat="1" applyFont="1" applyBorder="1" applyAlignment="1">
      <alignment vertical="center" wrapText="1"/>
    </xf>
    <xf numFmtId="10" fontId="0" fillId="0" borderId="0" xfId="2" applyNumberFormat="1" applyFont="1" applyBorder="1" applyAlignment="1">
      <alignment vertical="center"/>
    </xf>
    <xf numFmtId="178" fontId="7" fillId="7" borderId="33" xfId="1" applyNumberFormat="1" applyFont="1" applyFill="1" applyBorder="1" applyAlignment="1">
      <alignment vertical="center" shrinkToFit="1"/>
    </xf>
    <xf numFmtId="178" fontId="0" fillId="0" borderId="33" xfId="1" applyNumberFormat="1" applyFont="1" applyBorder="1" applyAlignment="1">
      <alignment vertical="center" shrinkToFit="1"/>
    </xf>
    <xf numFmtId="178" fontId="0" fillId="0" borderId="34" xfId="1" applyNumberFormat="1" applyFont="1" applyBorder="1" applyAlignment="1">
      <alignment vertical="center" shrinkToFit="1"/>
    </xf>
    <xf numFmtId="178" fontId="7" fillId="7" borderId="34" xfId="1" applyNumberFormat="1" applyFont="1" applyFill="1" applyBorder="1" applyAlignment="1">
      <alignment vertical="center" shrinkToFit="1"/>
    </xf>
    <xf numFmtId="178" fontId="0" fillId="0" borderId="38" xfId="1" applyNumberFormat="1" applyFont="1" applyBorder="1" applyAlignment="1">
      <alignment vertical="center" shrinkToFit="1"/>
    </xf>
    <xf numFmtId="178" fontId="0" fillId="0" borderId="22" xfId="1" applyNumberFormat="1" applyFont="1" applyBorder="1" applyAlignment="1">
      <alignment vertical="center" shrinkToFit="1"/>
    </xf>
    <xf numFmtId="0" fontId="0" fillId="0" borderId="22" xfId="0" applyBorder="1" applyAlignment="1">
      <alignment horizontal="center" vertical="center"/>
    </xf>
    <xf numFmtId="0" fontId="0" fillId="0" borderId="0" xfId="0" applyAlignment="1">
      <alignment vertical="center"/>
    </xf>
    <xf numFmtId="0" fontId="0" fillId="0" borderId="8" xfId="0" applyBorder="1" applyAlignment="1">
      <alignment vertical="center"/>
    </xf>
    <xf numFmtId="0" fontId="0" fillId="0" borderId="40" xfId="0" applyBorder="1" applyAlignment="1">
      <alignment vertical="center"/>
    </xf>
    <xf numFmtId="0" fontId="0" fillId="0" borderId="0" xfId="0" applyBorder="1" applyAlignment="1">
      <alignment vertical="center" shrinkToFit="1"/>
    </xf>
    <xf numFmtId="0" fontId="0" fillId="0" borderId="0" xfId="0" applyBorder="1" applyAlignment="1">
      <alignment vertical="center"/>
    </xf>
    <xf numFmtId="0" fontId="0" fillId="0" borderId="1" xfId="0" applyBorder="1" applyAlignment="1">
      <alignment vertical="center" shrinkToFit="1"/>
    </xf>
    <xf numFmtId="0" fontId="0" fillId="0" borderId="2" xfId="0" applyBorder="1" applyAlignment="1">
      <alignment vertical="center" shrinkToFit="1"/>
    </xf>
    <xf numFmtId="0" fontId="0" fillId="0" borderId="12" xfId="0" applyBorder="1" applyAlignment="1">
      <alignment vertical="center"/>
    </xf>
    <xf numFmtId="0" fontId="0" fillId="0" borderId="13" xfId="0" applyBorder="1" applyAlignment="1">
      <alignment vertical="center"/>
    </xf>
    <xf numFmtId="185" fontId="0" fillId="0" borderId="0" xfId="0" applyNumberFormat="1">
      <alignment vertical="center"/>
    </xf>
    <xf numFmtId="185" fontId="0" fillId="0" borderId="22" xfId="0" applyNumberFormat="1" applyBorder="1">
      <alignment vertical="center"/>
    </xf>
    <xf numFmtId="185" fontId="0" fillId="0" borderId="33" xfId="0" applyNumberFormat="1" applyBorder="1">
      <alignment vertical="center"/>
    </xf>
    <xf numFmtId="185" fontId="0" fillId="0" borderId="44" xfId="0" applyNumberFormat="1" applyBorder="1">
      <alignment vertical="center"/>
    </xf>
    <xf numFmtId="0" fontId="0" fillId="2" borderId="33" xfId="0" applyFill="1" applyBorder="1" applyAlignment="1">
      <alignment horizontal="left" vertical="center" wrapText="1"/>
    </xf>
    <xf numFmtId="0" fontId="0" fillId="2" borderId="34" xfId="0" applyFill="1" applyBorder="1" applyAlignment="1">
      <alignment horizontal="left" vertical="center" wrapText="1"/>
    </xf>
    <xf numFmtId="0" fontId="0" fillId="2" borderId="38" xfId="0" applyFill="1" applyBorder="1" applyAlignment="1">
      <alignment horizontal="left" vertical="center" wrapText="1"/>
    </xf>
    <xf numFmtId="0" fontId="0" fillId="2" borderId="1" xfId="0" applyFill="1" applyBorder="1" applyAlignment="1">
      <alignment vertical="center" wrapText="1"/>
    </xf>
    <xf numFmtId="0" fontId="0" fillId="2" borderId="2" xfId="0" applyFill="1" applyBorder="1" applyAlignment="1">
      <alignment vertical="center" wrapText="1"/>
    </xf>
    <xf numFmtId="0" fontId="0" fillId="2" borderId="23" xfId="0" applyFill="1" applyBorder="1" applyAlignment="1">
      <alignment vertical="center" wrapText="1"/>
    </xf>
    <xf numFmtId="0" fontId="0" fillId="2" borderId="41" xfId="0" applyFill="1" applyBorder="1" applyAlignment="1">
      <alignment vertical="center" wrapText="1"/>
    </xf>
    <xf numFmtId="0" fontId="0" fillId="2" borderId="44" xfId="0" applyFill="1" applyBorder="1" applyAlignment="1">
      <alignment vertical="center" wrapText="1"/>
    </xf>
    <xf numFmtId="185" fontId="0" fillId="0" borderId="5" xfId="0" applyNumberFormat="1" applyBorder="1">
      <alignment vertical="center"/>
    </xf>
    <xf numFmtId="185" fontId="0" fillId="0" borderId="10" xfId="0" applyNumberFormat="1" applyBorder="1">
      <alignment vertical="center"/>
    </xf>
    <xf numFmtId="185" fontId="0" fillId="0" borderId="0" xfId="0" applyNumberFormat="1" applyBorder="1">
      <alignment vertical="center"/>
    </xf>
    <xf numFmtId="185" fontId="0" fillId="0" borderId="4" xfId="0" applyNumberFormat="1" applyBorder="1">
      <alignment vertical="center"/>
    </xf>
    <xf numFmtId="185" fontId="0" fillId="0" borderId="7" xfId="0" applyNumberFormat="1" applyBorder="1">
      <alignment vertical="center"/>
    </xf>
    <xf numFmtId="185" fontId="0" fillId="0" borderId="9" xfId="0" applyNumberFormat="1" applyBorder="1">
      <alignment vertical="center"/>
    </xf>
    <xf numFmtId="0" fontId="0" fillId="0" borderId="34" xfId="0" applyBorder="1" applyAlignment="1">
      <alignment vertical="center" shrinkToFit="1"/>
    </xf>
    <xf numFmtId="0" fontId="0" fillId="0" borderId="44" xfId="0" applyBorder="1">
      <alignment vertical="center"/>
    </xf>
    <xf numFmtId="185" fontId="0" fillId="0" borderId="12" xfId="0" applyNumberFormat="1" applyBorder="1">
      <alignment vertical="center"/>
    </xf>
    <xf numFmtId="185" fontId="0" fillId="0" borderId="14" xfId="0" applyNumberFormat="1" applyBorder="1">
      <alignment vertical="center"/>
    </xf>
    <xf numFmtId="185" fontId="0" fillId="0" borderId="24" xfId="0" applyNumberFormat="1" applyBorder="1">
      <alignment vertical="center"/>
    </xf>
    <xf numFmtId="185" fontId="0" fillId="0" borderId="27" xfId="0" applyNumberFormat="1" applyBorder="1">
      <alignment vertical="center"/>
    </xf>
    <xf numFmtId="185" fontId="0" fillId="0" borderId="30" xfId="0" applyNumberFormat="1" applyBorder="1">
      <alignment vertical="center"/>
    </xf>
    <xf numFmtId="185" fontId="0" fillId="0" borderId="26" xfId="0" applyNumberFormat="1" applyBorder="1">
      <alignment vertical="center"/>
    </xf>
    <xf numFmtId="185" fontId="0" fillId="0" borderId="29" xfId="0" applyNumberFormat="1" applyBorder="1">
      <alignment vertical="center"/>
    </xf>
    <xf numFmtId="185" fontId="0" fillId="0" borderId="32" xfId="0" applyNumberFormat="1" applyBorder="1">
      <alignment vertical="center"/>
    </xf>
    <xf numFmtId="185" fontId="0" fillId="0" borderId="13" xfId="0" applyNumberFormat="1" applyBorder="1">
      <alignment vertical="center"/>
    </xf>
    <xf numFmtId="185" fontId="0" fillId="0" borderId="22" xfId="0" applyNumberFormat="1" applyBorder="1" applyAlignment="1">
      <alignment horizontal="center" vertical="center"/>
    </xf>
    <xf numFmtId="185" fontId="0" fillId="0" borderId="2" xfId="0" applyNumberFormat="1" applyBorder="1" applyAlignment="1">
      <alignment vertical="center"/>
    </xf>
    <xf numFmtId="0" fontId="0" fillId="0" borderId="0" xfId="0" applyBorder="1" applyAlignment="1">
      <alignment horizontal="center" vertical="center"/>
    </xf>
    <xf numFmtId="185" fontId="0" fillId="0" borderId="38" xfId="0" applyNumberFormat="1" applyBorder="1">
      <alignment vertical="center"/>
    </xf>
    <xf numFmtId="185" fontId="0" fillId="0" borderId="4" xfId="0" applyNumberFormat="1" applyBorder="1" applyAlignment="1">
      <alignment vertical="center" shrinkToFit="1"/>
    </xf>
    <xf numFmtId="185" fontId="0" fillId="0" borderId="6" xfId="0" applyNumberFormat="1" applyBorder="1" applyAlignment="1">
      <alignment vertical="center" shrinkToFit="1"/>
    </xf>
    <xf numFmtId="185" fontId="0" fillId="0" borderId="33" xfId="0" applyNumberFormat="1" applyBorder="1" applyAlignment="1">
      <alignment vertical="center" shrinkToFit="1"/>
    </xf>
    <xf numFmtId="185" fontId="0" fillId="0" borderId="44" xfId="0" applyNumberFormat="1" applyBorder="1" applyAlignment="1">
      <alignment vertical="center" shrinkToFit="1"/>
    </xf>
    <xf numFmtId="185" fontId="0" fillId="0" borderId="12" xfId="0" applyNumberFormat="1" applyBorder="1" applyAlignment="1">
      <alignment vertical="center" shrinkToFit="1"/>
    </xf>
    <xf numFmtId="185" fontId="0" fillId="0" borderId="14" xfId="0" applyNumberFormat="1" applyBorder="1" applyAlignment="1">
      <alignment vertical="center" shrinkToFit="1"/>
    </xf>
    <xf numFmtId="185" fontId="0" fillId="0" borderId="22" xfId="0" applyNumberFormat="1" applyBorder="1" applyAlignment="1">
      <alignment horizontal="center" vertical="center" shrinkToFit="1"/>
    </xf>
    <xf numFmtId="185" fontId="0" fillId="0" borderId="38" xfId="0" applyNumberFormat="1" applyBorder="1" applyAlignment="1">
      <alignment vertical="center" shrinkToFit="1"/>
    </xf>
    <xf numFmtId="185" fontId="0" fillId="0" borderId="23" xfId="0" applyNumberFormat="1" applyBorder="1" applyAlignment="1">
      <alignment horizontal="center" vertical="center" shrinkToFit="1"/>
    </xf>
    <xf numFmtId="185" fontId="0" fillId="2" borderId="1" xfId="0" applyNumberFormat="1" applyFill="1" applyBorder="1">
      <alignment vertical="center"/>
    </xf>
    <xf numFmtId="185" fontId="0" fillId="2" borderId="23" xfId="0" applyNumberFormat="1" applyFill="1" applyBorder="1">
      <alignment vertical="center"/>
    </xf>
    <xf numFmtId="185" fontId="0" fillId="7" borderId="22" xfId="0" applyNumberFormat="1" applyFill="1" applyBorder="1">
      <alignment vertical="center"/>
    </xf>
    <xf numFmtId="185" fontId="0" fillId="9" borderId="22" xfId="0" applyNumberFormat="1" applyFill="1" applyBorder="1">
      <alignment vertical="center"/>
    </xf>
    <xf numFmtId="185" fontId="0" fillId="0" borderId="24" xfId="0" applyNumberFormat="1" applyBorder="1" applyAlignment="1">
      <alignment vertical="center"/>
    </xf>
    <xf numFmtId="185" fontId="0" fillId="0" borderId="27" xfId="0" applyNumberFormat="1" applyBorder="1" applyAlignment="1">
      <alignment vertical="center"/>
    </xf>
    <xf numFmtId="185" fontId="0" fillId="0" borderId="30" xfId="0" applyNumberFormat="1" applyBorder="1" applyAlignment="1">
      <alignment vertical="center"/>
    </xf>
    <xf numFmtId="185" fontId="0" fillId="10" borderId="22" xfId="0" applyNumberFormat="1" applyFill="1" applyBorder="1">
      <alignment vertical="center"/>
    </xf>
    <xf numFmtId="38" fontId="0" fillId="0" borderId="22" xfId="1" applyFont="1" applyBorder="1" applyAlignment="1">
      <alignment horizontal="center" vertical="center"/>
    </xf>
    <xf numFmtId="185" fontId="0" fillId="7" borderId="12" xfId="0" applyNumberFormat="1" applyFill="1" applyBorder="1">
      <alignment vertical="center"/>
    </xf>
    <xf numFmtId="185" fontId="0" fillId="7" borderId="14" xfId="0" applyNumberFormat="1" applyFill="1" applyBorder="1">
      <alignment vertical="center"/>
    </xf>
    <xf numFmtId="186" fontId="0" fillId="7" borderId="22" xfId="0" applyNumberFormat="1" applyFill="1" applyBorder="1">
      <alignment vertical="center"/>
    </xf>
    <xf numFmtId="185" fontId="0" fillId="8" borderId="12" xfId="0" applyNumberFormat="1" applyFill="1" applyBorder="1">
      <alignment vertical="center"/>
    </xf>
    <xf numFmtId="185" fontId="0" fillId="8" borderId="14" xfId="0" applyNumberFormat="1" applyFill="1" applyBorder="1">
      <alignment vertical="center"/>
    </xf>
    <xf numFmtId="186" fontId="0" fillId="8" borderId="22" xfId="0" applyNumberFormat="1" applyFill="1" applyBorder="1">
      <alignment vertical="center"/>
    </xf>
    <xf numFmtId="185" fontId="0" fillId="10" borderId="12" xfId="0" applyNumberFormat="1" applyFill="1" applyBorder="1">
      <alignment vertical="center"/>
    </xf>
    <xf numFmtId="185" fontId="0" fillId="10" borderId="14" xfId="0" applyNumberFormat="1" applyFill="1" applyBorder="1">
      <alignment vertical="center"/>
    </xf>
    <xf numFmtId="186" fontId="0" fillId="10" borderId="22" xfId="0" applyNumberFormat="1" applyFill="1" applyBorder="1">
      <alignment vertical="center"/>
    </xf>
    <xf numFmtId="185" fontId="0" fillId="7" borderId="38" xfId="0" applyNumberFormat="1" applyFill="1" applyBorder="1">
      <alignment vertical="center"/>
    </xf>
    <xf numFmtId="185" fontId="0" fillId="8" borderId="7" xfId="0" applyNumberFormat="1" applyFill="1" applyBorder="1">
      <alignment vertical="center"/>
    </xf>
    <xf numFmtId="185" fontId="0" fillId="8" borderId="0" xfId="0" applyNumberFormat="1" applyFill="1" applyBorder="1">
      <alignment vertical="center"/>
    </xf>
    <xf numFmtId="185" fontId="0" fillId="8" borderId="9" xfId="0" applyNumberFormat="1" applyFill="1" applyBorder="1">
      <alignment vertical="center"/>
    </xf>
    <xf numFmtId="185" fontId="0" fillId="8" borderId="10" xfId="0" applyNumberFormat="1" applyFill="1" applyBorder="1">
      <alignment vertical="center"/>
    </xf>
    <xf numFmtId="185" fontId="0" fillId="11" borderId="7" xfId="0" applyNumberFormat="1" applyFill="1" applyBorder="1">
      <alignment vertical="center"/>
    </xf>
    <xf numFmtId="185" fontId="0" fillId="11" borderId="0" xfId="0" applyNumberFormat="1" applyFill="1" applyBorder="1">
      <alignment vertical="center"/>
    </xf>
    <xf numFmtId="185" fontId="0" fillId="11" borderId="9" xfId="0" applyNumberFormat="1" applyFill="1" applyBorder="1">
      <alignment vertical="center"/>
    </xf>
    <xf numFmtId="185" fontId="0" fillId="11" borderId="10" xfId="0" applyNumberFormat="1" applyFill="1" applyBorder="1">
      <alignment vertical="center"/>
    </xf>
    <xf numFmtId="185" fontId="0" fillId="0" borderId="0" xfId="0" applyNumberFormat="1" applyAlignment="1">
      <alignment horizontal="right" vertical="center"/>
    </xf>
    <xf numFmtId="177" fontId="0" fillId="0" borderId="13" xfId="2" applyNumberFormat="1" applyFont="1"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0" fillId="0" borderId="22" xfId="0" applyBorder="1" applyAlignment="1">
      <alignment horizontal="center" vertical="center"/>
    </xf>
    <xf numFmtId="0" fontId="0" fillId="0" borderId="12" xfId="0" applyBorder="1" applyAlignment="1">
      <alignment vertical="center"/>
    </xf>
    <xf numFmtId="0" fontId="0" fillId="0" borderId="0" xfId="0" applyAlignment="1">
      <alignment horizontal="right" vertical="center"/>
    </xf>
    <xf numFmtId="0" fontId="0" fillId="2" borderId="22" xfId="0" applyFill="1" applyBorder="1" applyAlignment="1">
      <alignment horizontal="center" vertical="center"/>
    </xf>
    <xf numFmtId="0" fontId="0" fillId="0" borderId="5" xfId="0" applyBorder="1" applyAlignment="1">
      <alignment vertical="center" wrapText="1"/>
    </xf>
    <xf numFmtId="0" fontId="0" fillId="0" borderId="31" xfId="0"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0" fillId="0" borderId="30" xfId="0" applyBorder="1" applyAlignment="1">
      <alignment vertical="center"/>
    </xf>
    <xf numFmtId="0" fontId="0" fillId="0" borderId="4" xfId="0" applyBorder="1" applyAlignment="1">
      <alignment vertical="center" wrapText="1"/>
    </xf>
    <xf numFmtId="0" fontId="0" fillId="0" borderId="9" xfId="0" applyBorder="1" applyAlignment="1">
      <alignment vertical="center" wrapText="1"/>
    </xf>
    <xf numFmtId="0" fontId="0" fillId="0" borderId="7" xfId="0" applyBorder="1" applyAlignment="1">
      <alignment vertical="center" wrapText="1"/>
    </xf>
    <xf numFmtId="0" fontId="0" fillId="0" borderId="6"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38" fontId="0" fillId="5" borderId="34" xfId="1" applyFont="1" applyFill="1" applyBorder="1">
      <alignment vertical="center"/>
    </xf>
    <xf numFmtId="38" fontId="0" fillId="5" borderId="38" xfId="1" applyFont="1" applyFill="1" applyBorder="1">
      <alignment vertical="center"/>
    </xf>
    <xf numFmtId="38" fontId="0" fillId="5" borderId="33" xfId="1" applyFont="1" applyFill="1" applyBorder="1">
      <alignment vertical="center"/>
    </xf>
    <xf numFmtId="38" fontId="0" fillId="8" borderId="33" xfId="1" applyFont="1" applyFill="1" applyBorder="1">
      <alignment vertical="center"/>
    </xf>
    <xf numFmtId="38" fontId="0" fillId="8" borderId="34" xfId="1" applyFont="1" applyFill="1" applyBorder="1">
      <alignment vertical="center"/>
    </xf>
    <xf numFmtId="10" fontId="0" fillId="0" borderId="0" xfId="2" applyNumberFormat="1" applyFont="1" applyBorder="1" applyAlignment="1">
      <alignment horizontal="center" vertical="center" shrinkToFit="1"/>
    </xf>
    <xf numFmtId="183" fontId="0" fillId="0" borderId="0" xfId="1" applyNumberFormat="1" applyFont="1" applyBorder="1" applyAlignment="1">
      <alignment vertical="center" shrinkToFit="1"/>
    </xf>
    <xf numFmtId="178" fontId="0" fillId="0" borderId="0" xfId="1" applyNumberFormat="1" applyFont="1" applyBorder="1" applyAlignment="1">
      <alignment vertical="center" shrinkToFit="1"/>
    </xf>
    <xf numFmtId="185" fontId="16" fillId="0" borderId="0" xfId="0" applyNumberFormat="1" applyFont="1">
      <alignment vertical="center"/>
    </xf>
    <xf numFmtId="185" fontId="0" fillId="7" borderId="7" xfId="0" applyNumberFormat="1" applyFill="1" applyBorder="1">
      <alignment vertical="center"/>
    </xf>
    <xf numFmtId="185" fontId="0" fillId="7" borderId="0" xfId="0" applyNumberFormat="1" applyFill="1" applyBorder="1">
      <alignment vertical="center"/>
    </xf>
    <xf numFmtId="185" fontId="0" fillId="7" borderId="9" xfId="0" applyNumberFormat="1" applyFill="1" applyBorder="1">
      <alignment vertical="center"/>
    </xf>
    <xf numFmtId="185" fontId="0" fillId="7" borderId="10" xfId="0" applyNumberFormat="1" applyFill="1" applyBorder="1">
      <alignment vertical="center"/>
    </xf>
    <xf numFmtId="0" fontId="0" fillId="9" borderId="2" xfId="0" applyFill="1" applyBorder="1" applyAlignment="1" applyProtection="1">
      <alignment horizontal="left" vertical="center" shrinkToFit="1"/>
    </xf>
    <xf numFmtId="38" fontId="0" fillId="9" borderId="2" xfId="1" applyFont="1" applyFill="1" applyBorder="1" applyAlignment="1">
      <alignment horizontal="right" vertical="center" shrinkToFit="1"/>
    </xf>
    <xf numFmtId="38" fontId="0" fillId="9" borderId="2" xfId="1" applyFont="1" applyFill="1" applyBorder="1" applyAlignment="1">
      <alignment horizontal="right" vertical="center"/>
    </xf>
    <xf numFmtId="0" fontId="0" fillId="7" borderId="2" xfId="0" applyFill="1" applyBorder="1" applyAlignment="1">
      <alignment horizontal="left" vertical="center" shrinkToFit="1"/>
    </xf>
    <xf numFmtId="38" fontId="0" fillId="7" borderId="2" xfId="1" applyFont="1" applyFill="1" applyBorder="1" applyAlignment="1">
      <alignment horizontal="right" vertical="center" shrinkToFit="1"/>
    </xf>
    <xf numFmtId="0" fontId="0" fillId="7" borderId="2" xfId="0" applyFill="1" applyBorder="1" applyAlignment="1" applyProtection="1">
      <alignment horizontal="left" vertical="center" shrinkToFit="1"/>
    </xf>
    <xf numFmtId="38" fontId="0" fillId="7" borderId="38" xfId="1" applyFont="1" applyFill="1" applyBorder="1">
      <alignment vertical="center"/>
    </xf>
    <xf numFmtId="40" fontId="0" fillId="7" borderId="38" xfId="1" applyNumberFormat="1" applyFont="1" applyFill="1" applyBorder="1">
      <alignment vertical="center"/>
    </xf>
    <xf numFmtId="38" fontId="0" fillId="7" borderId="22" xfId="0" applyNumberFormat="1" applyFill="1" applyBorder="1">
      <alignment vertical="center"/>
    </xf>
    <xf numFmtId="0" fontId="0" fillId="7" borderId="0" xfId="0" applyFill="1">
      <alignment vertical="center"/>
    </xf>
    <xf numFmtId="38" fontId="0" fillId="0" borderId="33" xfId="1" applyFont="1" applyBorder="1" applyAlignment="1">
      <alignment horizontal="center" vertical="center" shrinkToFit="1"/>
    </xf>
    <xf numFmtId="0" fontId="0" fillId="2" borderId="33" xfId="0" applyFill="1" applyBorder="1">
      <alignment vertical="center"/>
    </xf>
    <xf numFmtId="177" fontId="0" fillId="2" borderId="33" xfId="2" applyNumberFormat="1" applyFont="1" applyFill="1" applyBorder="1">
      <alignment vertical="center"/>
    </xf>
    <xf numFmtId="177" fontId="0" fillId="0" borderId="38" xfId="2" applyNumberFormat="1" applyFont="1" applyBorder="1" applyAlignment="1">
      <alignment horizontal="center" vertical="center" shrinkToFit="1"/>
    </xf>
    <xf numFmtId="177" fontId="0" fillId="2" borderId="38" xfId="2" applyNumberFormat="1" applyFont="1" applyFill="1" applyBorder="1">
      <alignment vertical="center"/>
    </xf>
    <xf numFmtId="177" fontId="0" fillId="2" borderId="38" xfId="2" applyNumberFormat="1" applyFont="1" applyFill="1" applyBorder="1" applyAlignment="1">
      <alignment horizontal="center" vertical="center"/>
    </xf>
    <xf numFmtId="38" fontId="0" fillId="0" borderId="38" xfId="1" applyFont="1" applyBorder="1" applyAlignment="1">
      <alignment horizontal="center" vertical="center" shrinkToFit="1"/>
    </xf>
    <xf numFmtId="0" fontId="0" fillId="3" borderId="33" xfId="0" applyFill="1" applyBorder="1">
      <alignment vertical="center"/>
    </xf>
    <xf numFmtId="177" fontId="0" fillId="3" borderId="33" xfId="2" applyNumberFormat="1" applyFont="1" applyFill="1" applyBorder="1">
      <alignment vertical="center"/>
    </xf>
    <xf numFmtId="177" fontId="0" fillId="3" borderId="38" xfId="2" applyNumberFormat="1" applyFont="1" applyFill="1" applyBorder="1">
      <alignment vertical="center"/>
    </xf>
    <xf numFmtId="177" fontId="0" fillId="3" borderId="38" xfId="2" applyNumberFormat="1" applyFont="1" applyFill="1" applyBorder="1" applyAlignment="1">
      <alignment horizontal="center" vertical="center"/>
    </xf>
    <xf numFmtId="9" fontId="0" fillId="0" borderId="0" xfId="2" applyFont="1">
      <alignment vertical="center"/>
    </xf>
    <xf numFmtId="38" fontId="0" fillId="0" borderId="23" xfId="1" applyFont="1" applyBorder="1" applyAlignment="1">
      <alignment vertical="center"/>
    </xf>
    <xf numFmtId="0" fontId="0" fillId="2" borderId="22" xfId="0" applyFill="1" applyBorder="1">
      <alignment vertical="center"/>
    </xf>
    <xf numFmtId="177" fontId="0" fillId="2" borderId="22" xfId="2" applyNumberFormat="1" applyFont="1" applyFill="1" applyBorder="1">
      <alignment vertical="center"/>
    </xf>
    <xf numFmtId="0" fontId="0" fillId="2" borderId="38" xfId="0" applyFill="1" applyBorder="1">
      <alignment vertical="center"/>
    </xf>
    <xf numFmtId="0" fontId="0" fillId="2" borderId="38" xfId="0" applyFill="1" applyBorder="1" applyAlignment="1">
      <alignment horizontal="center" vertical="center"/>
    </xf>
    <xf numFmtId="0" fontId="0" fillId="3" borderId="38" xfId="0" applyFill="1" applyBorder="1">
      <alignment vertical="center"/>
    </xf>
    <xf numFmtId="0" fontId="0" fillId="3" borderId="38" xfId="0" applyFill="1" applyBorder="1" applyAlignment="1">
      <alignment horizontal="center" vertical="center"/>
    </xf>
    <xf numFmtId="177" fontId="0" fillId="8" borderId="38" xfId="2" applyNumberFormat="1" applyFont="1" applyFill="1" applyBorder="1">
      <alignment vertical="center"/>
    </xf>
    <xf numFmtId="180" fontId="0" fillId="0" borderId="0" xfId="1" applyNumberFormat="1" applyFont="1" applyAlignment="1">
      <alignment vertical="center"/>
    </xf>
    <xf numFmtId="0" fontId="0" fillId="0" borderId="0" xfId="0" applyFont="1" applyAlignment="1">
      <alignment vertical="center"/>
    </xf>
    <xf numFmtId="0" fontId="0" fillId="2" borderId="22" xfId="0" applyFill="1" applyBorder="1" applyAlignment="1">
      <alignment vertical="center"/>
    </xf>
    <xf numFmtId="38" fontId="0" fillId="0" borderId="24" xfId="1" applyFont="1" applyBorder="1" applyAlignment="1">
      <alignment vertical="center"/>
    </xf>
    <xf numFmtId="38" fontId="0" fillId="0" borderId="25" xfId="1" applyFont="1" applyBorder="1" applyAlignment="1">
      <alignment vertical="center"/>
    </xf>
    <xf numFmtId="38" fontId="0" fillId="0" borderId="0" xfId="1" applyFont="1" applyFill="1" applyAlignment="1">
      <alignment vertical="center"/>
    </xf>
    <xf numFmtId="38" fontId="0" fillId="0" borderId="27" xfId="1" applyFont="1" applyFill="1" applyBorder="1" applyAlignment="1">
      <alignment vertical="center"/>
    </xf>
    <xf numFmtId="38" fontId="0" fillId="0" borderId="28" xfId="1" applyFont="1" applyFill="1" applyBorder="1" applyAlignment="1">
      <alignment vertical="center"/>
    </xf>
    <xf numFmtId="38" fontId="0" fillId="0" borderId="34" xfId="1" applyFont="1" applyFill="1" applyBorder="1" applyAlignment="1">
      <alignment vertical="center"/>
    </xf>
    <xf numFmtId="38" fontId="0" fillId="0" borderId="28" xfId="1" applyFont="1" applyBorder="1" applyAlignment="1">
      <alignment vertical="center"/>
    </xf>
    <xf numFmtId="38" fontId="0" fillId="0" borderId="30" xfId="1" applyFont="1" applyFill="1" applyBorder="1" applyAlignment="1">
      <alignment vertical="center"/>
    </xf>
    <xf numFmtId="38" fontId="0" fillId="0" borderId="31" xfId="1" applyFont="1" applyBorder="1" applyAlignment="1">
      <alignment vertical="center"/>
    </xf>
    <xf numFmtId="38" fontId="0" fillId="0" borderId="38" xfId="1" applyFont="1" applyBorder="1" applyAlignment="1">
      <alignment vertical="center"/>
    </xf>
    <xf numFmtId="180" fontId="17" fillId="0" borderId="0" xfId="1" applyNumberFormat="1" applyFont="1" applyAlignment="1">
      <alignment vertical="center"/>
    </xf>
    <xf numFmtId="0" fontId="17" fillId="0" borderId="0" xfId="0" applyFont="1" applyAlignment="1">
      <alignment vertical="center"/>
    </xf>
    <xf numFmtId="180" fontId="17" fillId="0" borderId="12" xfId="1" applyNumberFormat="1" applyFont="1" applyBorder="1" applyAlignment="1" applyProtection="1">
      <alignment vertical="center" shrinkToFit="1"/>
    </xf>
    <xf numFmtId="0" fontId="17" fillId="0" borderId="14" xfId="0" applyFont="1" applyBorder="1" applyAlignment="1" applyProtection="1">
      <alignment vertical="center" shrinkToFit="1"/>
    </xf>
    <xf numFmtId="0" fontId="17" fillId="2" borderId="22" xfId="0" applyFont="1" applyFill="1" applyBorder="1" applyAlignment="1">
      <alignment vertical="center" shrinkToFit="1"/>
    </xf>
    <xf numFmtId="0" fontId="0" fillId="0" borderId="0" xfId="0" applyAlignment="1">
      <alignment vertical="center" shrinkToFit="1"/>
    </xf>
    <xf numFmtId="38" fontId="17" fillId="2" borderId="22" xfId="1" applyFont="1" applyFill="1" applyBorder="1" applyAlignment="1">
      <alignment vertical="center" shrinkToFit="1"/>
    </xf>
    <xf numFmtId="38" fontId="0" fillId="0" borderId="0" xfId="1" applyFont="1" applyAlignment="1">
      <alignment vertical="center" shrinkToFit="1"/>
    </xf>
    <xf numFmtId="180" fontId="17" fillId="0" borderId="24" xfId="1" applyNumberFormat="1" applyFont="1" applyBorder="1" applyAlignment="1" applyProtection="1">
      <alignment vertical="center" shrinkToFit="1"/>
    </xf>
    <xf numFmtId="180" fontId="17" fillId="0" borderId="25" xfId="1" applyNumberFormat="1" applyFont="1" applyBorder="1" applyAlignment="1" applyProtection="1">
      <alignment vertical="center" shrinkToFit="1"/>
    </xf>
    <xf numFmtId="38" fontId="17" fillId="0" borderId="33" xfId="1" applyFont="1" applyBorder="1" applyAlignment="1">
      <alignment vertical="center" shrinkToFit="1"/>
    </xf>
    <xf numFmtId="180" fontId="17" fillId="0" borderId="30" xfId="1" applyNumberFormat="1" applyFont="1" applyBorder="1" applyAlignment="1" applyProtection="1">
      <alignment vertical="center" shrinkToFit="1"/>
    </xf>
    <xf numFmtId="180" fontId="17" fillId="0" borderId="31" xfId="1" applyNumberFormat="1" applyFont="1" applyBorder="1" applyAlignment="1" applyProtection="1">
      <alignment vertical="center" shrinkToFit="1"/>
    </xf>
    <xf numFmtId="38" fontId="17" fillId="0" borderId="38" xfId="1" applyFont="1" applyBorder="1" applyAlignment="1">
      <alignment vertical="center" shrinkToFit="1"/>
    </xf>
    <xf numFmtId="38" fontId="17" fillId="0" borderId="22" xfId="1" applyFont="1" applyBorder="1" applyAlignment="1">
      <alignment vertical="center" shrinkToFit="1"/>
    </xf>
    <xf numFmtId="180" fontId="17" fillId="0" borderId="14" xfId="1" applyNumberFormat="1" applyFont="1" applyBorder="1" applyAlignment="1" applyProtection="1">
      <alignment vertical="center" shrinkToFit="1"/>
    </xf>
    <xf numFmtId="180" fontId="17" fillId="0" borderId="33" xfId="1" applyNumberFormat="1" applyFont="1" applyBorder="1" applyAlignment="1" applyProtection="1">
      <alignment vertical="center" shrinkToFit="1"/>
    </xf>
    <xf numFmtId="180" fontId="17" fillId="0" borderId="34" xfId="1" applyNumberFormat="1" applyFont="1" applyBorder="1" applyAlignment="1" applyProtection="1">
      <alignment vertical="center" shrinkToFit="1"/>
    </xf>
    <xf numFmtId="38" fontId="17" fillId="0" borderId="34" xfId="1" applyFont="1" applyBorder="1" applyAlignment="1">
      <alignment vertical="center" shrinkToFit="1"/>
    </xf>
    <xf numFmtId="180" fontId="17" fillId="7" borderId="34" xfId="1" applyNumberFormat="1" applyFont="1" applyFill="1" applyBorder="1" applyAlignment="1" applyProtection="1">
      <alignment vertical="center" shrinkToFit="1"/>
    </xf>
    <xf numFmtId="38" fontId="17" fillId="7" borderId="34" xfId="1" applyFont="1" applyFill="1" applyBorder="1" applyAlignment="1">
      <alignment vertical="center" shrinkToFit="1"/>
    </xf>
    <xf numFmtId="180" fontId="17" fillId="0" borderId="38" xfId="1" applyNumberFormat="1" applyFont="1" applyBorder="1" applyAlignment="1" applyProtection="1">
      <alignment vertical="center" shrinkToFit="1"/>
    </xf>
    <xf numFmtId="180" fontId="17" fillId="0" borderId="0" xfId="1" applyNumberFormat="1" applyFont="1" applyBorder="1" applyAlignment="1" applyProtection="1">
      <alignment vertical="center" shrinkToFit="1"/>
    </xf>
    <xf numFmtId="38" fontId="17" fillId="0" borderId="0" xfId="1" applyFont="1" applyBorder="1" applyAlignment="1" applyProtection="1">
      <alignment vertical="center" shrinkToFit="1"/>
    </xf>
    <xf numFmtId="38" fontId="17" fillId="0" borderId="0" xfId="1" applyFont="1" applyBorder="1" applyAlignment="1">
      <alignment vertical="center" shrinkToFit="1"/>
    </xf>
    <xf numFmtId="180" fontId="17" fillId="0" borderId="0" xfId="1" applyNumberFormat="1" applyFont="1" applyBorder="1" applyAlignment="1" applyProtection="1">
      <alignment vertical="center"/>
    </xf>
    <xf numFmtId="38" fontId="17" fillId="0" borderId="0" xfId="1" applyFont="1" applyBorder="1" applyAlignment="1" applyProtection="1">
      <alignment vertical="center"/>
    </xf>
    <xf numFmtId="38" fontId="17" fillId="0" borderId="0" xfId="1" applyFont="1" applyBorder="1" applyAlignment="1">
      <alignment vertical="center"/>
    </xf>
    <xf numFmtId="38" fontId="17" fillId="0" borderId="0" xfId="1" applyFont="1" applyAlignment="1">
      <alignment vertical="center"/>
    </xf>
    <xf numFmtId="180" fontId="17" fillId="0" borderId="1" xfId="1" applyNumberFormat="1" applyFont="1" applyBorder="1" applyAlignment="1">
      <alignment vertical="center" shrinkToFit="1"/>
    </xf>
    <xf numFmtId="180" fontId="17" fillId="0" borderId="33" xfId="1" applyNumberFormat="1" applyFont="1" applyBorder="1" applyAlignment="1">
      <alignment vertical="center" shrinkToFit="1"/>
    </xf>
    <xf numFmtId="180" fontId="17" fillId="0" borderId="2" xfId="1" applyNumberFormat="1" applyFont="1" applyBorder="1" applyAlignment="1">
      <alignment vertical="center" shrinkToFit="1"/>
    </xf>
    <xf numFmtId="180" fontId="17" fillId="0" borderId="34" xfId="1" applyNumberFormat="1" applyFont="1" applyBorder="1" applyAlignment="1">
      <alignment vertical="center" shrinkToFit="1"/>
    </xf>
    <xf numFmtId="0" fontId="17" fillId="0" borderId="34" xfId="0" applyFont="1" applyBorder="1" applyAlignment="1">
      <alignment vertical="center"/>
    </xf>
    <xf numFmtId="180" fontId="17" fillId="0" borderId="34" xfId="1" applyNumberFormat="1" applyFont="1" applyBorder="1" applyAlignment="1">
      <alignment vertical="center"/>
    </xf>
    <xf numFmtId="180" fontId="17" fillId="0" borderId="38" xfId="1" applyNumberFormat="1" applyFont="1" applyBorder="1" applyAlignment="1">
      <alignment vertical="center"/>
    </xf>
    <xf numFmtId="180" fontId="17" fillId="0" borderId="22" xfId="1" applyNumberFormat="1" applyFont="1" applyBorder="1" applyAlignment="1">
      <alignment vertical="center"/>
    </xf>
    <xf numFmtId="0" fontId="17" fillId="0" borderId="22" xfId="0" applyFont="1" applyBorder="1" applyAlignment="1">
      <alignment vertical="center"/>
    </xf>
    <xf numFmtId="38" fontId="17" fillId="0" borderId="23" xfId="1" applyFont="1" applyBorder="1" applyAlignment="1">
      <alignment vertical="center"/>
    </xf>
    <xf numFmtId="180" fontId="17" fillId="0" borderId="33" xfId="1" applyNumberFormat="1" applyFont="1" applyBorder="1" applyAlignment="1">
      <alignment vertical="center"/>
    </xf>
    <xf numFmtId="38" fontId="17" fillId="0" borderId="0" xfId="1" applyFont="1" applyAlignment="1">
      <alignment vertical="center" shrinkToFit="1"/>
    </xf>
    <xf numFmtId="180" fontId="17" fillId="0" borderId="12" xfId="1" applyNumberFormat="1" applyFont="1" applyBorder="1" applyAlignment="1">
      <alignment vertical="center"/>
    </xf>
    <xf numFmtId="38" fontId="17" fillId="0" borderId="14" xfId="1" applyFont="1" applyBorder="1" applyAlignment="1">
      <alignment vertical="center" shrinkToFit="1"/>
    </xf>
    <xf numFmtId="177" fontId="0" fillId="0" borderId="24" xfId="2" applyNumberFormat="1" applyFont="1" applyBorder="1" applyAlignment="1">
      <alignment vertical="center"/>
    </xf>
    <xf numFmtId="177" fontId="0" fillId="0" borderId="25" xfId="2" applyNumberFormat="1" applyFont="1" applyBorder="1" applyAlignment="1">
      <alignment vertical="center" shrinkToFit="1"/>
    </xf>
    <xf numFmtId="177" fontId="0" fillId="0" borderId="27" xfId="2" applyNumberFormat="1" applyFont="1" applyBorder="1" applyAlignment="1">
      <alignment vertical="center"/>
    </xf>
    <xf numFmtId="177" fontId="0" fillId="0" borderId="28" xfId="2" applyNumberFormat="1" applyFont="1" applyBorder="1" applyAlignment="1">
      <alignment vertical="center" shrinkToFit="1"/>
    </xf>
    <xf numFmtId="177" fontId="0" fillId="0" borderId="30" xfId="2" applyNumberFormat="1" applyFont="1" applyBorder="1" applyAlignment="1">
      <alignment vertical="center"/>
    </xf>
    <xf numFmtId="177" fontId="0" fillId="0" borderId="31" xfId="2" applyNumberFormat="1" applyFont="1" applyBorder="1" applyAlignment="1">
      <alignment vertical="center" shrinkToFit="1"/>
    </xf>
    <xf numFmtId="177" fontId="0" fillId="0" borderId="12" xfId="2" applyNumberFormat="1" applyFont="1" applyBorder="1" applyAlignment="1" applyProtection="1">
      <alignment vertical="center"/>
    </xf>
    <xf numFmtId="177" fontId="0" fillId="0" borderId="14" xfId="2" applyNumberFormat="1" applyFont="1" applyBorder="1" applyAlignment="1" applyProtection="1">
      <alignment vertical="center" shrinkToFit="1"/>
    </xf>
    <xf numFmtId="180" fontId="0" fillId="0" borderId="0" xfId="1" applyNumberFormat="1" applyFont="1" applyAlignment="1">
      <alignment vertical="center" shrinkToFit="1"/>
    </xf>
    <xf numFmtId="38" fontId="0" fillId="0" borderId="0" xfId="1" applyFont="1" applyBorder="1" applyAlignment="1">
      <alignment vertical="center" shrinkToFit="1"/>
    </xf>
    <xf numFmtId="177" fontId="0" fillId="0" borderId="22" xfId="2" applyNumberFormat="1" applyFont="1" applyBorder="1" applyAlignment="1">
      <alignment vertical="center" shrinkToFit="1"/>
    </xf>
    <xf numFmtId="177" fontId="0" fillId="0" borderId="0" xfId="2" applyNumberFormat="1" applyFont="1" applyAlignment="1">
      <alignment vertical="center" shrinkToFit="1"/>
    </xf>
    <xf numFmtId="177" fontId="0" fillId="0" borderId="33" xfId="2" applyNumberFormat="1" applyFont="1" applyBorder="1" applyAlignment="1">
      <alignment vertical="center" shrinkToFit="1"/>
    </xf>
    <xf numFmtId="177" fontId="0" fillId="0" borderId="34" xfId="2" applyNumberFormat="1" applyFont="1" applyBorder="1" applyAlignment="1">
      <alignment vertical="center" shrinkToFit="1"/>
    </xf>
    <xf numFmtId="177" fontId="0" fillId="0" borderId="38" xfId="2" applyNumberFormat="1" applyFont="1" applyBorder="1" applyAlignment="1">
      <alignment vertical="center" shrinkToFit="1"/>
    </xf>
    <xf numFmtId="180" fontId="17" fillId="0" borderId="0" xfId="1" applyNumberFormat="1" applyFont="1" applyAlignment="1">
      <alignment vertical="center" shrinkToFit="1"/>
    </xf>
    <xf numFmtId="180" fontId="17" fillId="0" borderId="12" xfId="1" applyNumberFormat="1" applyFont="1" applyBorder="1" applyAlignment="1" applyProtection="1">
      <alignment vertical="center"/>
    </xf>
    <xf numFmtId="38" fontId="17" fillId="0" borderId="14" xfId="1" applyFont="1" applyBorder="1" applyAlignment="1" applyProtection="1">
      <alignment vertical="center" shrinkToFit="1"/>
    </xf>
    <xf numFmtId="180" fontId="0" fillId="0" borderId="33" xfId="1" applyNumberFormat="1" applyFont="1" applyBorder="1" applyAlignment="1">
      <alignment vertical="center"/>
    </xf>
    <xf numFmtId="0" fontId="0" fillId="7" borderId="27" xfId="0" applyFill="1" applyBorder="1" applyAlignment="1">
      <alignment vertical="center"/>
    </xf>
    <xf numFmtId="0" fontId="0" fillId="7" borderId="28" xfId="0" applyFill="1" applyBorder="1" applyAlignment="1">
      <alignment vertical="center"/>
    </xf>
    <xf numFmtId="180" fontId="0" fillId="7" borderId="34" xfId="1" applyNumberFormat="1" applyFont="1" applyFill="1" applyBorder="1" applyAlignment="1">
      <alignment vertical="center"/>
    </xf>
    <xf numFmtId="180" fontId="0" fillId="0" borderId="34" xfId="1" applyNumberFormat="1" applyFont="1" applyBorder="1" applyAlignment="1">
      <alignment vertical="center"/>
    </xf>
    <xf numFmtId="180" fontId="0" fillId="0" borderId="38" xfId="1" applyNumberFormat="1" applyFont="1" applyBorder="1" applyAlignment="1">
      <alignment vertical="center"/>
    </xf>
    <xf numFmtId="0" fontId="0" fillId="7" borderId="12" xfId="0" applyFill="1" applyBorder="1" applyAlignment="1">
      <alignment vertical="center"/>
    </xf>
    <xf numFmtId="0" fontId="0" fillId="7" borderId="14" xfId="0" applyFill="1" applyBorder="1" applyAlignment="1">
      <alignment vertical="center"/>
    </xf>
    <xf numFmtId="177" fontId="0" fillId="7" borderId="22" xfId="2" applyNumberFormat="1" applyFont="1" applyFill="1" applyBorder="1" applyAlignment="1">
      <alignment vertical="center"/>
    </xf>
    <xf numFmtId="177" fontId="0" fillId="0" borderId="25" xfId="2" applyNumberFormat="1" applyFont="1" applyBorder="1" applyAlignment="1">
      <alignment vertical="center"/>
    </xf>
    <xf numFmtId="177" fontId="0" fillId="0" borderId="33" xfId="2" applyNumberFormat="1" applyFont="1" applyBorder="1" applyAlignment="1">
      <alignment vertical="center"/>
    </xf>
    <xf numFmtId="177" fontId="0" fillId="0" borderId="0" xfId="2" applyNumberFormat="1" applyFont="1" applyAlignment="1">
      <alignment vertical="center"/>
    </xf>
    <xf numFmtId="177" fontId="0" fillId="0" borderId="28" xfId="2" applyNumberFormat="1" applyFont="1" applyBorder="1" applyAlignment="1">
      <alignment vertical="center"/>
    </xf>
    <xf numFmtId="177" fontId="0" fillId="0" borderId="34" xfId="2" applyNumberFormat="1" applyFont="1" applyBorder="1" applyAlignment="1">
      <alignment vertical="center"/>
    </xf>
    <xf numFmtId="177" fontId="0" fillId="0" borderId="31" xfId="2" applyNumberFormat="1" applyFont="1" applyBorder="1" applyAlignment="1">
      <alignment vertical="center"/>
    </xf>
    <xf numFmtId="177" fontId="0" fillId="0" borderId="38" xfId="2" applyNumberFormat="1" applyFont="1" applyBorder="1" applyAlignment="1">
      <alignment vertical="center"/>
    </xf>
    <xf numFmtId="180" fontId="0" fillId="0" borderId="22" xfId="1" applyNumberFormat="1" applyFont="1" applyBorder="1" applyAlignment="1">
      <alignment vertical="center"/>
    </xf>
    <xf numFmtId="180" fontId="0" fillId="0" borderId="23" xfId="1" applyNumberFormat="1" applyFont="1" applyBorder="1" applyAlignment="1">
      <alignment vertical="center"/>
    </xf>
    <xf numFmtId="177" fontId="0" fillId="0" borderId="14" xfId="2" applyNumberFormat="1" applyFont="1" applyBorder="1" applyAlignment="1">
      <alignment vertical="center"/>
    </xf>
    <xf numFmtId="177" fontId="0" fillId="0" borderId="22" xfId="2" applyNumberFormat="1" applyFont="1" applyBorder="1" applyAlignment="1">
      <alignment vertical="center"/>
    </xf>
    <xf numFmtId="0" fontId="0" fillId="0" borderId="22" xfId="0" applyFill="1" applyBorder="1" applyAlignment="1">
      <alignment vertical="center"/>
    </xf>
    <xf numFmtId="0" fontId="0" fillId="0" borderId="41" xfId="0" applyBorder="1" applyAlignment="1">
      <alignment vertical="center"/>
    </xf>
    <xf numFmtId="180" fontId="0" fillId="0" borderId="41" xfId="1" applyNumberFormat="1" applyFont="1" applyBorder="1" applyAlignment="1">
      <alignment vertical="center"/>
    </xf>
    <xf numFmtId="0" fontId="0" fillId="0" borderId="0" xfId="0" applyFill="1" applyAlignment="1" applyProtection="1">
      <alignment vertical="center"/>
    </xf>
    <xf numFmtId="0" fontId="0" fillId="0" borderId="12" xfId="0" applyFill="1" applyBorder="1" applyAlignment="1" applyProtection="1">
      <alignment vertical="center"/>
    </xf>
    <xf numFmtId="0" fontId="0" fillId="0" borderId="4" xfId="0" applyFill="1" applyBorder="1" applyAlignment="1" applyProtection="1">
      <alignment vertical="center"/>
    </xf>
    <xf numFmtId="38" fontId="0" fillId="0" borderId="33" xfId="1" applyFont="1" applyBorder="1" applyAlignment="1">
      <alignment vertical="center" shrinkToFit="1"/>
    </xf>
    <xf numFmtId="0" fontId="0" fillId="0" borderId="7" xfId="0" applyFill="1" applyBorder="1" applyAlignment="1" applyProtection="1">
      <alignment vertical="center"/>
    </xf>
    <xf numFmtId="38" fontId="0" fillId="0" borderId="41" xfId="1" applyFont="1" applyBorder="1" applyAlignment="1">
      <alignment vertical="center" shrinkToFit="1"/>
    </xf>
    <xf numFmtId="38" fontId="0" fillId="0" borderId="34" xfId="1" applyFont="1" applyBorder="1" applyAlignment="1">
      <alignment vertical="center" shrinkToFit="1"/>
    </xf>
    <xf numFmtId="0" fontId="0" fillId="0" borderId="9" xfId="0" applyFill="1" applyBorder="1" applyAlignment="1" applyProtection="1">
      <alignment vertical="center"/>
    </xf>
    <xf numFmtId="38" fontId="0" fillId="0" borderId="38" xfId="1" applyFont="1" applyBorder="1" applyAlignment="1">
      <alignment vertical="center" shrinkToFit="1"/>
    </xf>
    <xf numFmtId="38" fontId="0" fillId="0" borderId="44" xfId="1" applyFont="1" applyBorder="1" applyAlignment="1">
      <alignment vertical="center" shrinkToFit="1"/>
    </xf>
    <xf numFmtId="0" fontId="0" fillId="2" borderId="12" xfId="0" applyFill="1" applyBorder="1" applyAlignment="1" applyProtection="1">
      <alignment vertical="center"/>
    </xf>
    <xf numFmtId="38" fontId="7" fillId="2" borderId="22" xfId="1" applyFont="1" applyFill="1" applyBorder="1" applyAlignment="1">
      <alignment vertical="center" shrinkToFit="1"/>
    </xf>
    <xf numFmtId="0" fontId="0" fillId="7" borderId="12" xfId="0" applyFill="1" applyBorder="1" applyAlignment="1" applyProtection="1">
      <alignment vertical="center"/>
    </xf>
    <xf numFmtId="38" fontId="0" fillId="7" borderId="22" xfId="1" applyFont="1" applyFill="1" applyBorder="1" applyAlignment="1">
      <alignment vertical="center" shrinkToFit="1"/>
    </xf>
    <xf numFmtId="0" fontId="0" fillId="2" borderId="12" xfId="0" applyFill="1" applyBorder="1" applyAlignment="1">
      <alignment vertical="center"/>
    </xf>
    <xf numFmtId="0" fontId="0" fillId="0" borderId="4" xfId="0" applyFill="1" applyBorder="1" applyAlignment="1">
      <alignment vertical="center"/>
    </xf>
    <xf numFmtId="38" fontId="0" fillId="2" borderId="33" xfId="1" applyFont="1" applyFill="1" applyBorder="1" applyAlignment="1">
      <alignment vertical="center" shrinkToFit="1"/>
    </xf>
    <xf numFmtId="38" fontId="0" fillId="2" borderId="41" xfId="1" applyFont="1" applyFill="1" applyBorder="1" applyAlignment="1">
      <alignment vertical="center" shrinkToFit="1"/>
    </xf>
    <xf numFmtId="38" fontId="0" fillId="3" borderId="34" xfId="1" applyFont="1" applyFill="1" applyBorder="1" applyAlignment="1">
      <alignment vertical="center" shrinkToFit="1"/>
    </xf>
    <xf numFmtId="38" fontId="0" fillId="2" borderId="34" xfId="1" applyFont="1" applyFill="1" applyBorder="1" applyAlignment="1">
      <alignment vertical="center" shrinkToFit="1"/>
    </xf>
    <xf numFmtId="38" fontId="0" fillId="2" borderId="38" xfId="1" applyFont="1" applyFill="1" applyBorder="1" applyAlignment="1">
      <alignment vertical="center" shrinkToFit="1"/>
    </xf>
    <xf numFmtId="177" fontId="0" fillId="0" borderId="9" xfId="2" applyNumberFormat="1" applyFont="1" applyFill="1" applyBorder="1" applyAlignment="1" applyProtection="1">
      <alignment vertical="center"/>
    </xf>
    <xf numFmtId="177" fontId="0" fillId="3" borderId="38" xfId="2" applyNumberFormat="1" applyFont="1" applyFill="1" applyBorder="1" applyAlignment="1">
      <alignment vertical="center" shrinkToFit="1"/>
    </xf>
    <xf numFmtId="177" fontId="0" fillId="2" borderId="33" xfId="2" applyNumberFormat="1" applyFont="1" applyFill="1" applyBorder="1" applyAlignment="1">
      <alignment vertical="center" shrinkToFit="1"/>
    </xf>
    <xf numFmtId="0" fontId="0" fillId="3" borderId="7" xfId="0" applyFill="1" applyBorder="1" applyAlignment="1" applyProtection="1">
      <alignment vertical="center"/>
    </xf>
    <xf numFmtId="177" fontId="0" fillId="12" borderId="41" xfId="2" applyNumberFormat="1" applyFont="1" applyFill="1" applyBorder="1" applyAlignment="1">
      <alignment vertical="center" shrinkToFit="1"/>
    </xf>
    <xf numFmtId="38" fontId="0" fillId="12" borderId="41" xfId="1" applyFont="1" applyFill="1" applyBorder="1" applyAlignment="1">
      <alignment vertical="center" shrinkToFit="1"/>
    </xf>
    <xf numFmtId="177" fontId="0" fillId="2" borderId="34" xfId="2" applyNumberFormat="1" applyFont="1" applyFill="1" applyBorder="1" applyAlignment="1">
      <alignment vertical="center" shrinkToFit="1"/>
    </xf>
    <xf numFmtId="177" fontId="0" fillId="2" borderId="38" xfId="2" applyNumberFormat="1" applyFont="1" applyFill="1" applyBorder="1" applyAlignment="1">
      <alignment vertical="center" shrinkToFit="1"/>
    </xf>
    <xf numFmtId="0" fontId="0" fillId="2" borderId="4" xfId="0" applyFill="1" applyBorder="1" applyAlignment="1" applyProtection="1">
      <alignment vertical="center"/>
    </xf>
    <xf numFmtId="38" fontId="7" fillId="2" borderId="1" xfId="1" applyFont="1" applyFill="1" applyBorder="1" applyAlignment="1">
      <alignment vertical="center" shrinkToFit="1"/>
    </xf>
    <xf numFmtId="177" fontId="0" fillId="2" borderId="22" xfId="2" applyNumberFormat="1" applyFont="1" applyFill="1" applyBorder="1" applyAlignment="1">
      <alignment vertical="center" shrinkToFit="1"/>
    </xf>
    <xf numFmtId="38" fontId="0" fillId="2" borderId="22" xfId="1" applyFont="1" applyFill="1" applyBorder="1" applyAlignment="1">
      <alignment vertical="center" shrinkToFit="1"/>
    </xf>
    <xf numFmtId="38" fontId="0" fillId="0" borderId="2" xfId="1" applyFont="1" applyBorder="1" applyAlignment="1">
      <alignment vertical="center" shrinkToFit="1"/>
    </xf>
    <xf numFmtId="177" fontId="0" fillId="2" borderId="2" xfId="2" applyNumberFormat="1" applyFont="1" applyFill="1" applyBorder="1" applyAlignment="1">
      <alignment vertical="center" shrinkToFit="1"/>
    </xf>
    <xf numFmtId="38" fontId="0" fillId="2" borderId="2" xfId="1" applyFont="1" applyFill="1" applyBorder="1" applyAlignment="1">
      <alignment vertical="center" shrinkToFit="1"/>
    </xf>
    <xf numFmtId="0" fontId="0" fillId="4" borderId="12" xfId="0" applyFill="1" applyBorder="1" applyAlignment="1" applyProtection="1">
      <alignment vertical="center"/>
    </xf>
    <xf numFmtId="38" fontId="0" fillId="4" borderId="22" xfId="1" applyFont="1" applyFill="1" applyBorder="1" applyAlignment="1">
      <alignment vertical="center" shrinkToFit="1"/>
    </xf>
    <xf numFmtId="38" fontId="0" fillId="0" borderId="0" xfId="1" applyFont="1" applyFill="1" applyBorder="1" applyAlignment="1">
      <alignment vertical="center"/>
    </xf>
    <xf numFmtId="38" fontId="0" fillId="2" borderId="22" xfId="1" applyFont="1" applyFill="1" applyBorder="1" applyAlignment="1">
      <alignment vertical="center"/>
    </xf>
    <xf numFmtId="177" fontId="0" fillId="2" borderId="41" xfId="2" applyNumberFormat="1" applyFont="1" applyFill="1" applyBorder="1" applyAlignment="1">
      <alignment vertical="center" shrinkToFit="1"/>
    </xf>
    <xf numFmtId="0" fontId="0" fillId="0" borderId="0" xfId="0" applyFill="1" applyBorder="1" applyAlignment="1" applyProtection="1">
      <alignment vertical="center"/>
    </xf>
    <xf numFmtId="38" fontId="7" fillId="0" borderId="0" xfId="1" applyFont="1" applyFill="1" applyBorder="1" applyAlignment="1">
      <alignment vertical="center" shrinkToFit="1"/>
    </xf>
    <xf numFmtId="38" fontId="0" fillId="0" borderId="33" xfId="1" applyFont="1" applyFill="1" applyBorder="1" applyAlignment="1">
      <alignment vertical="center" shrinkToFit="1"/>
    </xf>
    <xf numFmtId="177" fontId="0" fillId="3" borderId="33" xfId="2" applyNumberFormat="1" applyFont="1" applyFill="1" applyBorder="1" applyAlignment="1">
      <alignment vertical="center" shrinkToFit="1"/>
    </xf>
    <xf numFmtId="38" fontId="0" fillId="0" borderId="41" xfId="1" applyFont="1" applyFill="1" applyBorder="1" applyAlignment="1">
      <alignment vertical="center" shrinkToFit="1"/>
    </xf>
    <xf numFmtId="177" fontId="0" fillId="3" borderId="41" xfId="2" applyNumberFormat="1" applyFont="1" applyFill="1" applyBorder="1" applyAlignment="1">
      <alignment vertical="center" shrinkToFit="1"/>
    </xf>
    <xf numFmtId="38" fontId="0" fillId="0" borderId="9" xfId="1" applyFont="1" applyFill="1" applyBorder="1" applyAlignment="1" applyProtection="1">
      <alignment vertical="center"/>
    </xf>
    <xf numFmtId="38" fontId="0" fillId="0" borderId="38" xfId="1" applyFont="1" applyFill="1" applyBorder="1" applyAlignment="1">
      <alignment vertical="center" shrinkToFit="1"/>
    </xf>
    <xf numFmtId="38" fontId="0" fillId="3" borderId="38" xfId="1" applyFont="1" applyFill="1" applyBorder="1" applyAlignment="1">
      <alignment vertical="center" shrinkToFit="1"/>
    </xf>
    <xf numFmtId="177" fontId="0" fillId="0" borderId="0" xfId="2" applyNumberFormat="1" applyFont="1" applyFill="1" applyBorder="1" applyAlignment="1" applyProtection="1">
      <alignment vertical="center"/>
    </xf>
    <xf numFmtId="177" fontId="0" fillId="0" borderId="0" xfId="2" applyNumberFormat="1" applyFont="1" applyBorder="1" applyAlignment="1">
      <alignment vertical="center" shrinkToFit="1"/>
    </xf>
    <xf numFmtId="177" fontId="0" fillId="0" borderId="0" xfId="2" applyNumberFormat="1" applyFont="1" applyFill="1" applyBorder="1" applyAlignment="1">
      <alignment vertical="center" shrinkToFit="1"/>
    </xf>
    <xf numFmtId="38" fontId="15" fillId="0" borderId="0" xfId="1" applyFont="1" applyAlignment="1">
      <alignment vertical="center"/>
    </xf>
    <xf numFmtId="38" fontId="15" fillId="0" borderId="64" xfId="1" applyFont="1" applyBorder="1" applyAlignment="1">
      <alignment vertical="center"/>
    </xf>
    <xf numFmtId="38" fontId="15" fillId="0" borderId="65" xfId="1" applyFont="1" applyBorder="1" applyAlignment="1">
      <alignment vertical="center"/>
    </xf>
    <xf numFmtId="38" fontId="15" fillId="0" borderId="66" xfId="1" applyFont="1" applyBorder="1" applyAlignment="1">
      <alignment vertical="center"/>
    </xf>
    <xf numFmtId="38" fontId="17" fillId="2" borderId="67" xfId="1" applyFont="1" applyFill="1" applyBorder="1" applyAlignment="1" applyProtection="1">
      <alignment vertical="center"/>
      <protection locked="0"/>
    </xf>
    <xf numFmtId="38" fontId="17" fillId="2" borderId="68" xfId="1" applyFont="1" applyFill="1" applyBorder="1" applyAlignment="1" applyProtection="1">
      <alignment vertical="center"/>
      <protection locked="0"/>
    </xf>
    <xf numFmtId="38" fontId="15" fillId="0" borderId="69" xfId="1" applyFont="1" applyBorder="1" applyAlignment="1">
      <alignment vertical="center"/>
    </xf>
    <xf numFmtId="38" fontId="15" fillId="0" borderId="70" xfId="1" applyFont="1" applyBorder="1" applyAlignment="1">
      <alignment vertical="center"/>
    </xf>
    <xf numFmtId="38" fontId="15" fillId="0" borderId="71" xfId="1" applyFont="1" applyBorder="1" applyAlignment="1">
      <alignment vertical="center"/>
    </xf>
    <xf numFmtId="38" fontId="17" fillId="0" borderId="72" xfId="1" applyFont="1" applyFill="1" applyBorder="1" applyAlignment="1" applyProtection="1">
      <alignment vertical="center"/>
      <protection locked="0"/>
    </xf>
    <xf numFmtId="38" fontId="17" fillId="0" borderId="72" xfId="1" applyFont="1" applyFill="1" applyBorder="1" applyAlignment="1">
      <alignment vertical="center" shrinkToFit="1"/>
    </xf>
    <xf numFmtId="38" fontId="17" fillId="0" borderId="73" xfId="1" applyFont="1" applyFill="1" applyBorder="1" applyAlignment="1" applyProtection="1">
      <alignment vertical="center"/>
      <protection locked="0"/>
    </xf>
    <xf numFmtId="38" fontId="15" fillId="0" borderId="74" xfId="1" applyFont="1" applyBorder="1" applyAlignment="1">
      <alignment vertical="center"/>
    </xf>
    <xf numFmtId="38" fontId="15" fillId="0" borderId="13" xfId="1" applyFont="1" applyBorder="1" applyAlignment="1">
      <alignment vertical="center"/>
    </xf>
    <xf numFmtId="38" fontId="15" fillId="0" borderId="14" xfId="1" applyFont="1" applyBorder="1" applyAlignment="1">
      <alignment vertical="center"/>
    </xf>
    <xf numFmtId="38" fontId="17" fillId="0" borderId="22" xfId="1" applyFont="1" applyFill="1" applyBorder="1" applyAlignment="1" applyProtection="1">
      <alignment vertical="center"/>
      <protection locked="0"/>
    </xf>
    <xf numFmtId="38" fontId="17" fillId="0" borderId="22" xfId="1" applyFont="1" applyFill="1" applyBorder="1" applyAlignment="1">
      <alignment vertical="center" shrinkToFit="1"/>
    </xf>
    <xf numFmtId="38" fontId="17" fillId="0" borderId="75" xfId="1" applyFont="1" applyFill="1" applyBorder="1" applyAlignment="1" applyProtection="1">
      <alignment vertical="center"/>
      <protection locked="0"/>
    </xf>
    <xf numFmtId="38" fontId="15" fillId="0" borderId="76" xfId="1" applyFont="1" applyBorder="1" applyAlignment="1">
      <alignment vertical="center"/>
    </xf>
    <xf numFmtId="1" fontId="20" fillId="0" borderId="39" xfId="3" applyNumberFormat="1" applyFont="1" applyFill="1" applyBorder="1" applyAlignment="1">
      <alignment vertical="center"/>
    </xf>
    <xf numFmtId="1" fontId="20" fillId="0" borderId="40" xfId="3" applyNumberFormat="1" applyFont="1" applyFill="1" applyBorder="1" applyAlignment="1">
      <alignment vertical="center"/>
    </xf>
    <xf numFmtId="1" fontId="20" fillId="0" borderId="54" xfId="3" applyNumberFormat="1" applyFont="1" applyFill="1" applyBorder="1" applyAlignment="1">
      <alignment vertical="center"/>
    </xf>
    <xf numFmtId="38" fontId="17" fillId="0" borderId="41" xfId="1" applyFont="1" applyFill="1" applyBorder="1" applyAlignment="1" applyProtection="1">
      <alignment vertical="center"/>
      <protection locked="0"/>
    </xf>
    <xf numFmtId="38" fontId="17" fillId="0" borderId="41" xfId="1" applyFont="1" applyFill="1" applyBorder="1" applyAlignment="1">
      <alignment vertical="center" shrinkToFit="1"/>
    </xf>
    <xf numFmtId="38" fontId="17" fillId="0" borderId="77" xfId="1" applyFont="1" applyFill="1" applyBorder="1" applyAlignment="1" applyProtection="1">
      <alignment vertical="center"/>
      <protection locked="0"/>
    </xf>
    <xf numFmtId="1" fontId="20" fillId="0" borderId="27" xfId="3" applyNumberFormat="1" applyFont="1" applyFill="1" applyBorder="1" applyAlignment="1">
      <alignment vertical="center"/>
    </xf>
    <xf numFmtId="1" fontId="20" fillId="0" borderId="29" xfId="3" applyNumberFormat="1" applyFont="1" applyFill="1" applyBorder="1" applyAlignment="1">
      <alignment vertical="center"/>
    </xf>
    <xf numFmtId="1" fontId="20" fillId="0" borderId="28" xfId="3" applyNumberFormat="1" applyFont="1" applyFill="1" applyBorder="1" applyAlignment="1">
      <alignment vertical="center"/>
    </xf>
    <xf numFmtId="38" fontId="17" fillId="0" borderId="34" xfId="1" applyFont="1" applyFill="1" applyBorder="1" applyAlignment="1" applyProtection="1">
      <alignment vertical="center"/>
      <protection locked="0"/>
    </xf>
    <xf numFmtId="38" fontId="17" fillId="0" borderId="34" xfId="1" applyFont="1" applyFill="1" applyBorder="1" applyAlignment="1">
      <alignment vertical="center" shrinkToFit="1"/>
    </xf>
    <xf numFmtId="38" fontId="17" fillId="0" borderId="78" xfId="1" applyFont="1" applyFill="1" applyBorder="1" applyAlignment="1" applyProtection="1">
      <alignment vertical="center"/>
      <protection locked="0"/>
    </xf>
    <xf numFmtId="38" fontId="17" fillId="0" borderId="34" xfId="1" applyFont="1" applyFill="1" applyBorder="1" applyAlignment="1">
      <alignment vertical="center"/>
    </xf>
    <xf numFmtId="38" fontId="15" fillId="0" borderId="79" xfId="1" applyFont="1" applyBorder="1" applyAlignment="1">
      <alignment vertical="center"/>
    </xf>
    <xf numFmtId="1" fontId="20" fillId="0" borderId="80" xfId="3" applyNumberFormat="1" applyFont="1" applyFill="1" applyBorder="1" applyAlignment="1">
      <alignment vertical="center"/>
    </xf>
    <xf numFmtId="1" fontId="20" fillId="0" borderId="81" xfId="3" applyNumberFormat="1" applyFont="1" applyFill="1" applyBorder="1" applyAlignment="1">
      <alignment vertical="center"/>
    </xf>
    <xf numFmtId="1" fontId="20" fillId="0" borderId="82" xfId="3" applyNumberFormat="1" applyFont="1" applyFill="1" applyBorder="1" applyAlignment="1">
      <alignment vertical="center"/>
    </xf>
    <xf numFmtId="38" fontId="17" fillId="0" borderId="83" xfId="1" applyFont="1" applyFill="1" applyBorder="1" applyAlignment="1" applyProtection="1">
      <alignment vertical="center"/>
      <protection locked="0"/>
    </xf>
    <xf numFmtId="38" fontId="17" fillId="0" borderId="83" xfId="1" applyFont="1" applyFill="1" applyBorder="1" applyAlignment="1">
      <alignment vertical="center" shrinkToFit="1"/>
    </xf>
    <xf numFmtId="38" fontId="17" fillId="0" borderId="84" xfId="1" applyFont="1" applyFill="1" applyBorder="1" applyAlignment="1" applyProtection="1">
      <alignment vertical="center"/>
      <protection locked="0"/>
    </xf>
    <xf numFmtId="38" fontId="21" fillId="0" borderId="72" xfId="1" applyFont="1" applyBorder="1" applyAlignment="1">
      <alignment vertical="center"/>
    </xf>
    <xf numFmtId="38" fontId="21" fillId="0" borderId="73" xfId="1" applyFont="1" applyBorder="1" applyAlignment="1">
      <alignment vertical="center"/>
    </xf>
    <xf numFmtId="38" fontId="15" fillId="0" borderId="85" xfId="1" applyFont="1" applyBorder="1" applyAlignment="1">
      <alignment vertical="center"/>
    </xf>
    <xf numFmtId="38" fontId="21" fillId="0" borderId="22" xfId="1" applyFont="1" applyBorder="1" applyAlignment="1">
      <alignment vertical="center"/>
    </xf>
    <xf numFmtId="38" fontId="21" fillId="0" borderId="75" xfId="1" applyFont="1" applyBorder="1" applyAlignment="1">
      <alignment vertical="center"/>
    </xf>
    <xf numFmtId="38" fontId="15" fillId="0" borderId="86" xfId="1" applyFont="1" applyBorder="1" applyAlignment="1">
      <alignment vertical="center"/>
    </xf>
    <xf numFmtId="38" fontId="15" fillId="0" borderId="87" xfId="1" applyFont="1" applyBorder="1" applyAlignment="1">
      <alignment vertical="center"/>
    </xf>
    <xf numFmtId="38" fontId="15" fillId="0" borderId="88" xfId="1" applyFont="1" applyBorder="1" applyAlignment="1">
      <alignment vertical="center"/>
    </xf>
    <xf numFmtId="38" fontId="21" fillId="0" borderId="89" xfId="1" applyFont="1" applyBorder="1" applyAlignment="1">
      <alignment vertical="center"/>
    </xf>
    <xf numFmtId="38" fontId="21" fillId="0" borderId="90" xfId="1" applyFont="1" applyBorder="1" applyAlignment="1">
      <alignment vertical="center"/>
    </xf>
    <xf numFmtId="38" fontId="21" fillId="0" borderId="67" xfId="1" applyFont="1" applyBorder="1" applyAlignment="1">
      <alignment vertical="center"/>
    </xf>
    <xf numFmtId="38" fontId="21" fillId="0" borderId="68" xfId="1" applyFont="1" applyBorder="1" applyAlignment="1">
      <alignment vertical="center"/>
    </xf>
    <xf numFmtId="38" fontId="21" fillId="0" borderId="0" xfId="1" applyFont="1" applyAlignment="1">
      <alignment vertical="center"/>
    </xf>
    <xf numFmtId="38" fontId="5" fillId="0" borderId="0" xfId="1" applyFont="1" applyAlignment="1">
      <alignment vertical="center"/>
    </xf>
    <xf numFmtId="38" fontId="15" fillId="0" borderId="64" xfId="1" applyFont="1" applyBorder="1" applyAlignment="1">
      <alignment horizontal="center" vertical="center"/>
    </xf>
    <xf numFmtId="38" fontId="15" fillId="0" borderId="65" xfId="1" applyFont="1" applyBorder="1" applyAlignment="1">
      <alignment horizontal="center" vertical="center"/>
    </xf>
    <xf numFmtId="38" fontId="17" fillId="2" borderId="67" xfId="1" applyFont="1" applyFill="1" applyBorder="1" applyAlignment="1" applyProtection="1">
      <alignment horizontal="center" vertical="center"/>
      <protection locked="0"/>
    </xf>
    <xf numFmtId="38" fontId="17" fillId="2" borderId="68" xfId="1" applyFont="1" applyFill="1" applyBorder="1" applyAlignment="1" applyProtection="1">
      <alignment horizontal="center" vertical="center"/>
      <protection locked="0"/>
    </xf>
    <xf numFmtId="38" fontId="10" fillId="0" borderId="69" xfId="1" applyFont="1" applyBorder="1" applyAlignment="1">
      <alignment vertical="center"/>
    </xf>
    <xf numFmtId="38" fontId="10" fillId="0" borderId="70" xfId="1" applyFont="1" applyBorder="1" applyAlignment="1">
      <alignment vertical="center"/>
    </xf>
    <xf numFmtId="38" fontId="17" fillId="0" borderId="72" xfId="1" applyFont="1" applyFill="1" applyBorder="1" applyAlignment="1" applyProtection="1">
      <alignment horizontal="right" vertical="center"/>
      <protection locked="0"/>
    </xf>
    <xf numFmtId="38" fontId="17" fillId="0" borderId="72" xfId="1" applyFont="1" applyFill="1" applyBorder="1" applyAlignment="1">
      <alignment horizontal="right" vertical="center" shrinkToFit="1"/>
    </xf>
    <xf numFmtId="38" fontId="17" fillId="0" borderId="73" xfId="1" applyFont="1" applyFill="1" applyBorder="1" applyAlignment="1" applyProtection="1">
      <alignment horizontal="right" vertical="center"/>
      <protection locked="0"/>
    </xf>
    <xf numFmtId="38" fontId="10" fillId="0" borderId="74" xfId="1" applyFont="1" applyBorder="1" applyAlignment="1">
      <alignment vertical="center"/>
    </xf>
    <xf numFmtId="38" fontId="10" fillId="0" borderId="13" xfId="1" applyFont="1" applyBorder="1" applyAlignment="1">
      <alignment horizontal="center" vertical="center"/>
    </xf>
    <xf numFmtId="38" fontId="17" fillId="0" borderId="22" xfId="1" applyFont="1" applyFill="1" applyBorder="1" applyAlignment="1" applyProtection="1">
      <alignment horizontal="right" vertical="center"/>
      <protection locked="0"/>
    </xf>
    <xf numFmtId="38" fontId="17" fillId="0" borderId="22" xfId="1" applyFont="1" applyFill="1" applyBorder="1" applyAlignment="1">
      <alignment horizontal="right" vertical="center" shrinkToFit="1"/>
    </xf>
    <xf numFmtId="38" fontId="17" fillId="0" borderId="75" xfId="1" applyFont="1" applyFill="1" applyBorder="1" applyAlignment="1" applyProtection="1">
      <alignment horizontal="right" vertical="center"/>
      <protection locked="0"/>
    </xf>
    <xf numFmtId="38" fontId="10" fillId="0" borderId="76" xfId="1" applyFont="1" applyBorder="1" applyAlignment="1">
      <alignment vertical="center"/>
    </xf>
    <xf numFmtId="38" fontId="22" fillId="0" borderId="39" xfId="1" applyFont="1" applyFill="1" applyBorder="1" applyAlignment="1">
      <alignment vertical="center"/>
    </xf>
    <xf numFmtId="38" fontId="22" fillId="0" borderId="40" xfId="1" applyFont="1" applyFill="1" applyBorder="1" applyAlignment="1">
      <alignment vertical="center"/>
    </xf>
    <xf numFmtId="38" fontId="17" fillId="0" borderId="41" xfId="1" applyFont="1" applyFill="1" applyBorder="1" applyAlignment="1" applyProtection="1">
      <alignment horizontal="right" vertical="center"/>
      <protection locked="0"/>
    </xf>
    <xf numFmtId="38" fontId="17" fillId="0" borderId="41" xfId="1" applyFont="1" applyFill="1" applyBorder="1" applyAlignment="1">
      <alignment horizontal="right" vertical="center" shrinkToFit="1"/>
    </xf>
    <xf numFmtId="38" fontId="17" fillId="0" borderId="77" xfId="1" applyFont="1" applyFill="1" applyBorder="1" applyAlignment="1" applyProtection="1">
      <alignment horizontal="right" vertical="center"/>
      <protection locked="0"/>
    </xf>
    <xf numFmtId="38" fontId="22" fillId="0" borderId="27" xfId="1" applyFont="1" applyFill="1" applyBorder="1" applyAlignment="1">
      <alignment vertical="center"/>
    </xf>
    <xf numFmtId="38" fontId="22" fillId="0" borderId="29" xfId="1" applyFont="1" applyFill="1" applyBorder="1" applyAlignment="1">
      <alignment vertical="center"/>
    </xf>
    <xf numFmtId="38" fontId="17" fillId="0" borderId="34" xfId="1" applyFont="1" applyFill="1" applyBorder="1" applyAlignment="1" applyProtection="1">
      <alignment horizontal="right" vertical="center"/>
      <protection locked="0"/>
    </xf>
    <xf numFmtId="38" fontId="17" fillId="0" borderId="34" xfId="1" applyFont="1" applyFill="1" applyBorder="1" applyAlignment="1">
      <alignment horizontal="right" vertical="center" shrinkToFit="1"/>
    </xf>
    <xf numFmtId="38" fontId="17" fillId="0" borderId="78" xfId="1" applyFont="1" applyFill="1" applyBorder="1" applyAlignment="1" applyProtection="1">
      <alignment horizontal="right" vertical="center"/>
      <protection locked="0"/>
    </xf>
    <xf numFmtId="38" fontId="17" fillId="0" borderId="34" xfId="1" applyFont="1" applyFill="1" applyBorder="1" applyAlignment="1">
      <alignment horizontal="right" vertical="center"/>
    </xf>
    <xf numFmtId="38" fontId="10" fillId="0" borderId="79" xfId="1" applyFont="1" applyBorder="1" applyAlignment="1">
      <alignment vertical="center"/>
    </xf>
    <xf numFmtId="38" fontId="22" fillId="0" borderId="80" xfId="1" applyFont="1" applyFill="1" applyBorder="1" applyAlignment="1">
      <alignment vertical="center"/>
    </xf>
    <xf numFmtId="38" fontId="22" fillId="0" borderId="81" xfId="1" applyFont="1" applyFill="1" applyBorder="1" applyAlignment="1">
      <alignment vertical="center"/>
    </xf>
    <xf numFmtId="38" fontId="17" fillId="0" borderId="83" xfId="1" applyFont="1" applyFill="1" applyBorder="1" applyAlignment="1" applyProtection="1">
      <alignment horizontal="right" vertical="center"/>
      <protection locked="0"/>
    </xf>
    <xf numFmtId="38" fontId="17" fillId="0" borderId="83" xfId="1" applyFont="1" applyFill="1" applyBorder="1" applyAlignment="1">
      <alignment horizontal="right" vertical="center" shrinkToFit="1"/>
    </xf>
    <xf numFmtId="38" fontId="17" fillId="0" borderId="84" xfId="1" applyFont="1" applyFill="1" applyBorder="1" applyAlignment="1" applyProtection="1">
      <alignment horizontal="right" vertical="center"/>
      <protection locked="0"/>
    </xf>
    <xf numFmtId="38" fontId="10" fillId="0" borderId="85" xfId="1" applyFont="1" applyBorder="1" applyAlignment="1">
      <alignment vertical="center"/>
    </xf>
    <xf numFmtId="38" fontId="10" fillId="0" borderId="13" xfId="1" applyFont="1" applyBorder="1" applyAlignment="1">
      <alignment vertical="center"/>
    </xf>
    <xf numFmtId="38" fontId="10" fillId="0" borderId="86" xfId="1" applyFont="1" applyBorder="1" applyAlignment="1">
      <alignment vertical="center"/>
    </xf>
    <xf numFmtId="38" fontId="10" fillId="0" borderId="87" xfId="1" applyFont="1" applyBorder="1" applyAlignment="1">
      <alignment vertical="center"/>
    </xf>
    <xf numFmtId="38" fontId="10" fillId="0" borderId="64" xfId="1" applyFont="1" applyBorder="1" applyAlignment="1">
      <alignment vertical="center"/>
    </xf>
    <xf numFmtId="38" fontId="10" fillId="0" borderId="65" xfId="1" applyFont="1" applyBorder="1" applyAlignment="1">
      <alignment vertical="center"/>
    </xf>
    <xf numFmtId="38" fontId="10" fillId="0" borderId="66" xfId="1" applyFont="1" applyBorder="1" applyAlignment="1">
      <alignment vertical="center"/>
    </xf>
    <xf numFmtId="177" fontId="21" fillId="0" borderId="0" xfId="2" applyNumberFormat="1" applyFont="1" applyAlignment="1">
      <alignment vertical="center"/>
    </xf>
    <xf numFmtId="38" fontId="0" fillId="0" borderId="92" xfId="1" applyFont="1" applyBorder="1" applyAlignment="1">
      <alignment vertical="center"/>
    </xf>
    <xf numFmtId="38" fontId="0" fillId="0" borderId="93" xfId="1" applyFont="1" applyBorder="1" applyAlignment="1">
      <alignment vertical="center"/>
    </xf>
    <xf numFmtId="38" fontId="0" fillId="0" borderId="94" xfId="1" applyFont="1" applyBorder="1" applyAlignment="1">
      <alignment vertical="center"/>
    </xf>
    <xf numFmtId="38" fontId="23" fillId="0" borderId="95" xfId="1" applyFont="1" applyFill="1" applyBorder="1" applyAlignment="1">
      <alignment horizontal="right"/>
    </xf>
    <xf numFmtId="38" fontId="23" fillId="0" borderId="95" xfId="1" applyFont="1" applyFill="1" applyBorder="1" applyAlignment="1" applyProtection="1">
      <alignment horizontal="right"/>
    </xf>
    <xf numFmtId="38" fontId="23" fillId="0" borderId="96" xfId="1" applyFont="1" applyFill="1" applyBorder="1" applyAlignment="1">
      <alignment horizontal="right"/>
    </xf>
    <xf numFmtId="177" fontId="23" fillId="0" borderId="95" xfId="2" applyNumberFormat="1" applyFont="1" applyFill="1" applyBorder="1" applyAlignment="1">
      <alignment horizontal="right"/>
    </xf>
    <xf numFmtId="177" fontId="23" fillId="0" borderId="95" xfId="2" applyNumberFormat="1" applyFont="1" applyFill="1" applyBorder="1" applyAlignment="1" applyProtection="1">
      <alignment horizontal="right"/>
    </xf>
    <xf numFmtId="177" fontId="23" fillId="0" borderId="96" xfId="2" applyNumberFormat="1" applyFont="1" applyFill="1" applyBorder="1" applyAlignment="1">
      <alignment horizontal="right"/>
    </xf>
    <xf numFmtId="38" fontId="0" fillId="0" borderId="27" xfId="1" applyFont="1" applyBorder="1" applyAlignment="1">
      <alignment vertical="center"/>
    </xf>
    <xf numFmtId="38" fontId="0" fillId="0" borderId="29" xfId="1" applyFont="1" applyBorder="1" applyAlignment="1">
      <alignment vertical="center"/>
    </xf>
    <xf numFmtId="38" fontId="23" fillId="0" borderId="34" xfId="1" applyFont="1" applyFill="1" applyBorder="1" applyAlignment="1">
      <alignment horizontal="right"/>
    </xf>
    <xf numFmtId="38" fontId="23" fillId="0" borderId="34" xfId="1" applyFont="1" applyFill="1" applyBorder="1" applyAlignment="1" applyProtection="1">
      <alignment horizontal="right"/>
    </xf>
    <xf numFmtId="38" fontId="23" fillId="0" borderId="78" xfId="1" applyFont="1" applyFill="1" applyBorder="1" applyAlignment="1">
      <alignment horizontal="right"/>
    </xf>
    <xf numFmtId="177" fontId="23" fillId="0" borderId="34" xfId="2" applyNumberFormat="1" applyFont="1" applyFill="1" applyBorder="1" applyAlignment="1">
      <alignment horizontal="right"/>
    </xf>
    <xf numFmtId="177" fontId="23" fillId="0" borderId="34" xfId="2" applyNumberFormat="1" applyFont="1" applyFill="1" applyBorder="1" applyAlignment="1" applyProtection="1">
      <alignment horizontal="right"/>
    </xf>
    <xf numFmtId="177" fontId="23" fillId="0" borderId="78" xfId="2" applyNumberFormat="1" applyFont="1" applyFill="1" applyBorder="1" applyAlignment="1">
      <alignment horizontal="right"/>
    </xf>
    <xf numFmtId="38" fontId="0" fillId="0" borderId="35" xfId="1" applyFont="1" applyBorder="1" applyAlignment="1">
      <alignment vertical="center"/>
    </xf>
    <xf numFmtId="38" fontId="0" fillId="0" borderId="36" xfId="1" applyFont="1" applyBorder="1" applyAlignment="1">
      <alignment vertical="center"/>
    </xf>
    <xf numFmtId="38" fontId="0" fillId="0" borderId="37" xfId="1" applyFont="1" applyBorder="1" applyAlignment="1">
      <alignment vertical="center"/>
    </xf>
    <xf numFmtId="38" fontId="23" fillId="0" borderId="44" xfId="1" applyFont="1" applyFill="1" applyBorder="1" applyAlignment="1">
      <alignment horizontal="right"/>
    </xf>
    <xf numFmtId="38" fontId="23" fillId="0" borderId="44" xfId="1" applyFont="1" applyFill="1" applyBorder="1" applyAlignment="1" applyProtection="1">
      <alignment horizontal="right"/>
    </xf>
    <xf numFmtId="38" fontId="23" fillId="0" borderId="97" xfId="1" applyFont="1" applyFill="1" applyBorder="1" applyAlignment="1">
      <alignment horizontal="right"/>
    </xf>
    <xf numFmtId="177" fontId="23" fillId="0" borderId="44" xfId="2" applyNumberFormat="1" applyFont="1" applyFill="1" applyBorder="1" applyAlignment="1">
      <alignment horizontal="right"/>
    </xf>
    <xf numFmtId="177" fontId="23" fillId="0" borderId="44" xfId="2" applyNumberFormat="1" applyFont="1" applyFill="1" applyBorder="1" applyAlignment="1" applyProtection="1">
      <alignment horizontal="right"/>
    </xf>
    <xf numFmtId="177" fontId="23" fillId="0" borderId="97" xfId="2" applyNumberFormat="1" applyFont="1" applyFill="1" applyBorder="1" applyAlignment="1">
      <alignment horizontal="right"/>
    </xf>
    <xf numFmtId="38" fontId="0" fillId="0" borderId="98" xfId="1" applyFont="1" applyBorder="1" applyAlignment="1">
      <alignment vertical="center"/>
    </xf>
    <xf numFmtId="38" fontId="0" fillId="0" borderId="87" xfId="1" applyFont="1" applyBorder="1" applyAlignment="1">
      <alignment vertical="center"/>
    </xf>
    <xf numFmtId="38" fontId="0" fillId="0" borderId="88" xfId="1" applyFont="1" applyBorder="1" applyAlignment="1">
      <alignment vertical="center"/>
    </xf>
    <xf numFmtId="38" fontId="0" fillId="0" borderId="89" xfId="1" applyFont="1" applyBorder="1" applyAlignment="1">
      <alignment vertical="center"/>
    </xf>
    <xf numFmtId="38" fontId="0" fillId="0" borderId="90" xfId="1" applyFont="1" applyBorder="1" applyAlignment="1">
      <alignment vertical="center"/>
    </xf>
    <xf numFmtId="177" fontId="0" fillId="0" borderId="89" xfId="2" applyNumberFormat="1" applyFont="1" applyBorder="1" applyAlignment="1">
      <alignment vertical="center"/>
    </xf>
    <xf numFmtId="177" fontId="0" fillId="0" borderId="90" xfId="2" applyNumberFormat="1" applyFont="1" applyBorder="1" applyAlignment="1">
      <alignment vertical="center"/>
    </xf>
    <xf numFmtId="38" fontId="0" fillId="0" borderId="0" xfId="1" quotePrefix="1" applyFont="1" applyAlignment="1">
      <alignment vertical="center"/>
    </xf>
    <xf numFmtId="38" fontId="15" fillId="2" borderId="8" xfId="1" applyFont="1" applyFill="1" applyBorder="1" applyAlignment="1">
      <alignment horizontal="center" vertical="center"/>
    </xf>
    <xf numFmtId="38" fontId="15" fillId="2" borderId="2" xfId="1" applyFont="1" applyFill="1" applyBorder="1" applyAlignment="1">
      <alignment horizontal="center" vertical="center"/>
    </xf>
    <xf numFmtId="38" fontId="15" fillId="2" borderId="7" xfId="1" applyFont="1" applyFill="1" applyBorder="1" applyAlignment="1">
      <alignment horizontal="center" vertical="center"/>
    </xf>
    <xf numFmtId="38" fontId="17" fillId="2" borderId="106" xfId="1" applyFont="1" applyFill="1" applyBorder="1" applyAlignment="1" applyProtection="1">
      <alignment horizontal="center" vertical="center" wrapText="1"/>
      <protection locked="0"/>
    </xf>
    <xf numFmtId="38" fontId="0" fillId="0" borderId="107" xfId="1" applyFont="1" applyBorder="1" applyAlignment="1">
      <alignment vertical="center"/>
    </xf>
    <xf numFmtId="38" fontId="0" fillId="0" borderId="95" xfId="1" applyFont="1" applyBorder="1" applyAlignment="1">
      <alignment vertical="center"/>
    </xf>
    <xf numFmtId="38" fontId="0" fillId="0" borderId="96" xfId="1" applyFont="1" applyBorder="1" applyAlignment="1">
      <alignment vertical="center"/>
    </xf>
    <xf numFmtId="180" fontId="0" fillId="0" borderId="108" xfId="1" applyNumberFormat="1" applyFont="1" applyBorder="1" applyAlignment="1">
      <alignment vertical="center"/>
    </xf>
    <xf numFmtId="180" fontId="23" fillId="0" borderId="96" xfId="1" applyNumberFormat="1" applyFont="1" applyFill="1" applyBorder="1" applyAlignment="1">
      <alignment horizontal="right"/>
    </xf>
    <xf numFmtId="38" fontId="24" fillId="0" borderId="96" xfId="1" applyFont="1" applyFill="1" applyBorder="1" applyAlignment="1">
      <alignment horizontal="right" shrinkToFit="1"/>
    </xf>
    <xf numFmtId="38" fontId="0" fillId="0" borderId="109" xfId="1" applyFont="1" applyBorder="1" applyAlignment="1">
      <alignment vertical="center"/>
    </xf>
    <xf numFmtId="38" fontId="0" fillId="0" borderId="78" xfId="1" applyFont="1" applyBorder="1" applyAlignment="1">
      <alignment vertical="center"/>
    </xf>
    <xf numFmtId="180" fontId="0" fillId="0" borderId="110" xfId="1" applyNumberFormat="1" applyFont="1" applyBorder="1" applyAlignment="1">
      <alignment vertical="center"/>
    </xf>
    <xf numFmtId="180" fontId="23" fillId="0" borderId="78" xfId="1" applyNumberFormat="1" applyFont="1" applyFill="1" applyBorder="1" applyAlignment="1">
      <alignment horizontal="right"/>
    </xf>
    <xf numFmtId="38" fontId="24" fillId="0" borderId="78" xfId="1" applyFont="1" applyFill="1" applyBorder="1" applyAlignment="1">
      <alignment horizontal="right" shrinkToFit="1"/>
    </xf>
    <xf numFmtId="38" fontId="0" fillId="7" borderId="111" xfId="1" applyFont="1" applyFill="1" applyBorder="1" applyAlignment="1">
      <alignment vertical="center"/>
    </xf>
    <xf numFmtId="180" fontId="0" fillId="0" borderId="86" xfId="1" applyNumberFormat="1" applyFont="1" applyBorder="1" applyAlignment="1">
      <alignment vertical="center"/>
    </xf>
    <xf numFmtId="180" fontId="0" fillId="0" borderId="90" xfId="1" applyNumberFormat="1" applyFont="1" applyBorder="1" applyAlignment="1">
      <alignment vertical="center"/>
    </xf>
    <xf numFmtId="38" fontId="25" fillId="7" borderId="90" xfId="1" applyFont="1" applyFill="1" applyBorder="1" applyAlignment="1">
      <alignment vertical="center" shrinkToFit="1"/>
    </xf>
    <xf numFmtId="38" fontId="25" fillId="7" borderId="112" xfId="1" applyFont="1" applyFill="1" applyBorder="1" applyAlignment="1">
      <alignment vertical="center" shrinkToFit="1"/>
    </xf>
    <xf numFmtId="38" fontId="0" fillId="0" borderId="111" xfId="1" applyFont="1" applyBorder="1" applyAlignment="1">
      <alignment vertical="center"/>
    </xf>
    <xf numFmtId="38" fontId="25" fillId="0" borderId="90" xfId="1" applyFont="1" applyBorder="1" applyAlignment="1">
      <alignment vertical="center" shrinkToFit="1"/>
    </xf>
    <xf numFmtId="38" fontId="25" fillId="0" borderId="112" xfId="1" applyFont="1" applyBorder="1" applyAlignment="1">
      <alignment vertical="center" shrinkToFit="1"/>
    </xf>
    <xf numFmtId="0" fontId="26" fillId="0" borderId="0" xfId="0" applyFont="1" applyAlignment="1">
      <alignment vertical="center"/>
    </xf>
    <xf numFmtId="0" fontId="0" fillId="0" borderId="0" xfId="0" quotePrefix="1" applyAlignment="1">
      <alignment vertical="center"/>
    </xf>
    <xf numFmtId="180" fontId="0" fillId="0" borderId="22" xfId="1" applyNumberFormat="1" applyFont="1" applyBorder="1" applyAlignment="1">
      <alignment horizontal="center" vertical="center"/>
    </xf>
    <xf numFmtId="187" fontId="0" fillId="0" borderId="22" xfId="1" applyNumberFormat="1" applyFont="1" applyBorder="1">
      <alignment vertical="center"/>
    </xf>
    <xf numFmtId="188" fontId="0" fillId="0" borderId="22" xfId="1" applyNumberFormat="1" applyFont="1" applyBorder="1">
      <alignment vertical="center"/>
    </xf>
    <xf numFmtId="182" fontId="0" fillId="0" borderId="22" xfId="1" applyNumberFormat="1" applyFont="1" applyBorder="1">
      <alignment vertical="center"/>
    </xf>
    <xf numFmtId="187" fontId="0" fillId="0" borderId="23" xfId="1" applyNumberFormat="1" applyFont="1" applyBorder="1">
      <alignment vertical="center"/>
    </xf>
    <xf numFmtId="187" fontId="0" fillId="0" borderId="33" xfId="1" applyNumberFormat="1" applyFont="1" applyBorder="1">
      <alignment vertical="center"/>
    </xf>
    <xf numFmtId="187" fontId="0" fillId="0" borderId="34" xfId="1" applyNumberFormat="1" applyFont="1" applyBorder="1">
      <alignment vertical="center"/>
    </xf>
    <xf numFmtId="188" fontId="0" fillId="0" borderId="33" xfId="1" applyNumberFormat="1" applyFont="1" applyBorder="1">
      <alignment vertical="center"/>
    </xf>
    <xf numFmtId="182" fontId="0" fillId="0" borderId="33" xfId="1" applyNumberFormat="1" applyFont="1" applyBorder="1">
      <alignment vertical="center"/>
    </xf>
    <xf numFmtId="0" fontId="16" fillId="0" borderId="22" xfId="0" applyFont="1" applyBorder="1">
      <alignment vertical="center"/>
    </xf>
    <xf numFmtId="180" fontId="0" fillId="0" borderId="14" xfId="1" applyNumberFormat="1" applyFont="1" applyBorder="1">
      <alignment vertical="center"/>
    </xf>
    <xf numFmtId="38" fontId="0" fillId="0" borderId="0" xfId="1" applyFont="1" applyAlignment="1">
      <alignment horizontal="right" vertical="center"/>
    </xf>
    <xf numFmtId="38" fontId="0" fillId="2" borderId="22" xfId="1" applyFont="1" applyFill="1" applyBorder="1" applyAlignment="1">
      <alignment horizontal="center" vertical="center"/>
    </xf>
    <xf numFmtId="38" fontId="0" fillId="0" borderId="4" xfId="1" applyFont="1" applyBorder="1" applyAlignment="1">
      <alignment vertical="center"/>
    </xf>
    <xf numFmtId="38" fontId="0" fillId="0" borderId="6" xfId="1" applyFont="1" applyBorder="1" applyAlignment="1">
      <alignment vertical="center"/>
    </xf>
    <xf numFmtId="38" fontId="0" fillId="0" borderId="1" xfId="1" applyFont="1" applyBorder="1" applyAlignment="1">
      <alignment vertical="center"/>
    </xf>
    <xf numFmtId="38" fontId="0" fillId="0" borderId="7" xfId="1" applyFont="1" applyBorder="1" applyAlignment="1">
      <alignment vertical="center"/>
    </xf>
    <xf numFmtId="177" fontId="0" fillId="0" borderId="44" xfId="2" applyNumberFormat="1" applyFont="1" applyBorder="1" applyAlignment="1">
      <alignment vertical="center"/>
    </xf>
    <xf numFmtId="38" fontId="0" fillId="0" borderId="9" xfId="1" applyFont="1" applyBorder="1" applyAlignment="1">
      <alignment vertical="center"/>
    </xf>
    <xf numFmtId="38" fontId="0" fillId="0" borderId="12" xfId="1" applyFont="1" applyBorder="1" applyAlignment="1">
      <alignment vertical="center"/>
    </xf>
    <xf numFmtId="38" fontId="0" fillId="0" borderId="14" xfId="1" applyFont="1" applyBorder="1" applyAlignment="1">
      <alignment vertical="center"/>
    </xf>
    <xf numFmtId="38" fontId="0" fillId="0" borderId="1" xfId="1" applyFont="1" applyBorder="1" applyAlignment="1">
      <alignment horizontal="center" vertical="center" shrinkToFit="1"/>
    </xf>
    <xf numFmtId="177" fontId="0" fillId="0" borderId="1" xfId="2" applyNumberFormat="1" applyFont="1" applyBorder="1" applyAlignment="1">
      <alignment horizontal="center" vertical="center" shrinkToFit="1"/>
    </xf>
    <xf numFmtId="38" fontId="0" fillId="0" borderId="9" xfId="1" applyFont="1" applyBorder="1" applyAlignment="1">
      <alignment horizontal="center" vertical="center" shrinkToFit="1"/>
    </xf>
    <xf numFmtId="38" fontId="0" fillId="0" borderId="11" xfId="1" applyFont="1" applyBorder="1" applyAlignment="1">
      <alignment horizontal="center" vertical="center" shrinkToFit="1"/>
    </xf>
    <xf numFmtId="38" fontId="0" fillId="0" borderId="23" xfId="1" applyFont="1" applyBorder="1" applyAlignment="1">
      <alignment horizontal="center" vertical="center" shrinkToFit="1"/>
    </xf>
    <xf numFmtId="177" fontId="0" fillId="0" borderId="23" xfId="2" applyNumberFormat="1" applyFont="1" applyBorder="1" applyAlignment="1">
      <alignment horizontal="center" vertical="center" shrinkToFit="1"/>
    </xf>
    <xf numFmtId="38" fontId="0" fillId="0" borderId="30" xfId="1" applyFont="1" applyBorder="1" applyAlignment="1">
      <alignment vertical="center"/>
    </xf>
    <xf numFmtId="177" fontId="0" fillId="0" borderId="38" xfId="2" applyNumberFormat="1" applyFont="1" applyBorder="1" applyAlignment="1">
      <alignment horizontal="center" vertical="center"/>
    </xf>
    <xf numFmtId="38" fontId="0" fillId="0" borderId="15" xfId="1" applyFont="1" applyBorder="1" applyAlignment="1">
      <alignment horizontal="center" vertical="center" shrinkToFit="1"/>
    </xf>
    <xf numFmtId="38" fontId="0" fillId="0" borderId="16" xfId="1" applyFont="1" applyBorder="1" applyAlignment="1">
      <alignment horizontal="center" vertical="center" shrinkToFit="1"/>
    </xf>
    <xf numFmtId="38" fontId="0" fillId="0" borderId="17" xfId="1" applyFont="1" applyBorder="1" applyAlignment="1">
      <alignment horizontal="center" vertical="center" shrinkToFit="1"/>
    </xf>
    <xf numFmtId="38" fontId="0" fillId="0" borderId="8" xfId="1" applyFont="1" applyBorder="1" applyAlignment="1">
      <alignment vertical="center"/>
    </xf>
    <xf numFmtId="38" fontId="0" fillId="0" borderId="18" xfId="1" applyFont="1" applyBorder="1" applyAlignment="1">
      <alignment vertical="center"/>
    </xf>
    <xf numFmtId="177" fontId="0" fillId="0" borderId="19" xfId="2" applyNumberFormat="1" applyFont="1" applyBorder="1" applyAlignment="1">
      <alignment vertical="center"/>
    </xf>
    <xf numFmtId="177" fontId="0" fillId="0" borderId="20" xfId="2" applyNumberFormat="1" applyFont="1" applyBorder="1" applyAlignment="1">
      <alignment vertical="center"/>
    </xf>
    <xf numFmtId="38" fontId="0" fillId="0" borderId="2" xfId="1" applyFont="1" applyBorder="1" applyAlignment="1">
      <alignment vertical="center"/>
    </xf>
    <xf numFmtId="177" fontId="0" fillId="0" borderId="2" xfId="2" applyNumberFormat="1" applyFont="1" applyBorder="1" applyAlignment="1">
      <alignment vertical="center"/>
    </xf>
    <xf numFmtId="38" fontId="0" fillId="0" borderId="11" xfId="1" applyFont="1" applyBorder="1" applyAlignment="1">
      <alignment vertical="center"/>
    </xf>
    <xf numFmtId="38" fontId="0" fillId="0" borderId="42" xfId="1" applyFont="1" applyBorder="1" applyAlignment="1">
      <alignment vertical="center"/>
    </xf>
    <xf numFmtId="177" fontId="0" fillId="0" borderId="21" xfId="2" applyNumberFormat="1" applyFont="1" applyBorder="1" applyAlignment="1">
      <alignment vertical="center"/>
    </xf>
    <xf numFmtId="177" fontId="0" fillId="0" borderId="43" xfId="2" applyNumberFormat="1" applyFont="1" applyBorder="1" applyAlignment="1">
      <alignment vertical="center"/>
    </xf>
    <xf numFmtId="38" fontId="0" fillId="0" borderId="23" xfId="1" applyFont="1" applyBorder="1" applyAlignment="1">
      <alignment horizontal="center" vertical="center"/>
    </xf>
    <xf numFmtId="177" fontId="0" fillId="0" borderId="23" xfId="2" applyNumberFormat="1" applyFont="1" applyBorder="1" applyAlignment="1">
      <alignment horizontal="center" vertical="center"/>
    </xf>
    <xf numFmtId="38" fontId="0" fillId="0" borderId="15" xfId="1" applyFont="1" applyBorder="1" applyAlignment="1">
      <alignment vertical="center"/>
    </xf>
    <xf numFmtId="177" fontId="0" fillId="0" borderId="16" xfId="2" applyNumberFormat="1" applyFont="1" applyBorder="1" applyAlignment="1">
      <alignment vertical="center"/>
    </xf>
    <xf numFmtId="38" fontId="0" fillId="0" borderId="17" xfId="1" applyFont="1" applyBorder="1" applyAlignment="1">
      <alignment vertical="center"/>
    </xf>
    <xf numFmtId="38" fontId="0" fillId="0" borderId="55" xfId="1" applyFont="1" applyBorder="1" applyAlignment="1">
      <alignment vertical="center"/>
    </xf>
    <xf numFmtId="177" fontId="0" fillId="0" borderId="56" xfId="2" applyNumberFormat="1" applyFont="1" applyBorder="1" applyAlignment="1">
      <alignment vertical="center"/>
    </xf>
    <xf numFmtId="38" fontId="0" fillId="0" borderId="57" xfId="1" applyFont="1" applyBorder="1" applyAlignment="1">
      <alignment vertical="center"/>
    </xf>
    <xf numFmtId="38" fontId="0" fillId="0" borderId="58" xfId="1" applyFont="1" applyBorder="1" applyAlignment="1">
      <alignment vertical="center"/>
    </xf>
    <xf numFmtId="177" fontId="0" fillId="0" borderId="59" xfId="2" applyNumberFormat="1" applyFont="1" applyBorder="1" applyAlignment="1">
      <alignment vertical="center"/>
    </xf>
    <xf numFmtId="38" fontId="0" fillId="0" borderId="60" xfId="1" applyFont="1" applyBorder="1" applyAlignment="1">
      <alignment vertical="center"/>
    </xf>
    <xf numFmtId="38" fontId="0" fillId="0" borderId="61" xfId="1" applyFont="1" applyBorder="1" applyAlignment="1">
      <alignment vertical="center"/>
    </xf>
    <xf numFmtId="177" fontId="0" fillId="0" borderId="62" xfId="2" applyNumberFormat="1" applyFont="1" applyBorder="1" applyAlignment="1">
      <alignment vertical="center"/>
    </xf>
    <xf numFmtId="38" fontId="0" fillId="0" borderId="63" xfId="1" applyFont="1" applyBorder="1" applyAlignment="1">
      <alignment vertical="center"/>
    </xf>
    <xf numFmtId="38" fontId="0" fillId="0" borderId="38" xfId="1" applyFont="1" applyBorder="1" applyAlignment="1">
      <alignment horizontal="center" vertical="center"/>
    </xf>
    <xf numFmtId="38" fontId="0" fillId="0" borderId="1" xfId="1" applyFont="1" applyBorder="1" applyAlignment="1">
      <alignment horizontal="center" vertical="center"/>
    </xf>
    <xf numFmtId="38" fontId="27" fillId="0" borderId="1" xfId="1" applyFont="1" applyBorder="1" applyAlignment="1">
      <alignment vertical="center"/>
    </xf>
    <xf numFmtId="38" fontId="27" fillId="0" borderId="2" xfId="1" applyFont="1" applyBorder="1" applyAlignment="1">
      <alignment vertical="center"/>
    </xf>
    <xf numFmtId="38" fontId="0" fillId="2" borderId="7" xfId="1" applyFont="1" applyFill="1" applyBorder="1" applyAlignment="1">
      <alignment vertical="center"/>
    </xf>
    <xf numFmtId="38" fontId="0" fillId="2" borderId="8" xfId="1" applyFont="1" applyFill="1" applyBorder="1" applyAlignment="1">
      <alignment vertical="center"/>
    </xf>
    <xf numFmtId="38" fontId="27" fillId="2" borderId="2" xfId="1" applyFont="1" applyFill="1" applyBorder="1" applyAlignment="1">
      <alignment vertical="center"/>
    </xf>
    <xf numFmtId="38" fontId="0" fillId="0" borderId="2" xfId="1" applyFont="1" applyBorder="1" applyAlignment="1">
      <alignment horizontal="center" vertical="center"/>
    </xf>
    <xf numFmtId="38" fontId="0" fillId="0" borderId="4" xfId="1" applyFont="1" applyBorder="1" applyAlignment="1">
      <alignment horizontal="right" vertical="center"/>
    </xf>
    <xf numFmtId="177" fontId="0" fillId="0" borderId="1" xfId="2" applyNumberFormat="1" applyFont="1" applyBorder="1" applyAlignment="1">
      <alignment vertical="center"/>
    </xf>
    <xf numFmtId="38" fontId="0" fillId="0" borderId="7" xfId="1" applyFont="1" applyBorder="1" applyAlignment="1">
      <alignment horizontal="right" vertical="center"/>
    </xf>
    <xf numFmtId="38" fontId="26" fillId="0" borderId="2" xfId="1" applyFont="1" applyBorder="1" applyAlignment="1">
      <alignment vertical="center"/>
    </xf>
    <xf numFmtId="38" fontId="0" fillId="0" borderId="9" xfId="1" applyFont="1" applyBorder="1" applyAlignment="1">
      <alignment horizontal="right" vertical="center"/>
    </xf>
    <xf numFmtId="177" fontId="0" fillId="0" borderId="23" xfId="2" applyNumberFormat="1" applyFont="1" applyBorder="1" applyAlignment="1">
      <alignment vertical="center"/>
    </xf>
    <xf numFmtId="38" fontId="0" fillId="0" borderId="0" xfId="1" applyFont="1" applyAlignment="1">
      <alignment horizontal="center" vertical="center"/>
    </xf>
    <xf numFmtId="0" fontId="0" fillId="2" borderId="1" xfId="0" applyFill="1" applyBorder="1" applyAlignment="1">
      <alignment horizontal="center" vertical="center" textRotation="255" shrinkToFit="1"/>
    </xf>
    <xf numFmtId="0" fontId="0" fillId="2" borderId="2" xfId="0" applyFill="1" applyBorder="1" applyAlignment="1">
      <alignment horizontal="center" vertical="center" textRotation="255" shrinkToFit="1"/>
    </xf>
    <xf numFmtId="0" fontId="0" fillId="2" borderId="23" xfId="0" applyFill="1" applyBorder="1" applyAlignment="1">
      <alignment horizontal="center" vertical="center" textRotation="255" shrinkToFit="1"/>
    </xf>
    <xf numFmtId="0" fontId="0" fillId="2" borderId="22" xfId="0" applyFill="1" applyBorder="1" applyAlignment="1">
      <alignment horizontal="center" vertical="center" textRotation="255" shrinkToFit="1"/>
    </xf>
    <xf numFmtId="0" fontId="0" fillId="2" borderId="1" xfId="0" applyFill="1" applyBorder="1" applyAlignment="1">
      <alignment vertical="center" wrapText="1"/>
    </xf>
    <xf numFmtId="0" fontId="0" fillId="0" borderId="2" xfId="0" applyBorder="1" applyAlignment="1">
      <alignment vertical="center"/>
    </xf>
    <xf numFmtId="0" fontId="14"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0"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0" fillId="2" borderId="2" xfId="0" applyFill="1" applyBorder="1" applyAlignment="1">
      <alignment vertical="center" wrapText="1"/>
    </xf>
    <xf numFmtId="0" fontId="0" fillId="2" borderId="23" xfId="0" applyFill="1" applyBorder="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3" xfId="0" applyBorder="1" applyAlignment="1">
      <alignment horizontal="center" vertical="center"/>
    </xf>
    <xf numFmtId="185" fontId="0" fillId="7" borderId="4" xfId="0" applyNumberFormat="1" applyFill="1" applyBorder="1" applyAlignment="1">
      <alignment horizontal="center" vertical="center"/>
    </xf>
    <xf numFmtId="185" fontId="0" fillId="7" borderId="5" xfId="0" applyNumberFormat="1" applyFill="1" applyBorder="1" applyAlignment="1">
      <alignment horizontal="center" vertical="center"/>
    </xf>
    <xf numFmtId="185" fontId="0" fillId="7" borderId="6" xfId="0" applyNumberFormat="1" applyFill="1" applyBorder="1" applyAlignment="1">
      <alignment horizontal="center" vertical="center"/>
    </xf>
    <xf numFmtId="185" fontId="0" fillId="7" borderId="9" xfId="0" applyNumberFormat="1" applyFill="1" applyBorder="1" applyAlignment="1">
      <alignment horizontal="center" vertical="center"/>
    </xf>
    <xf numFmtId="185" fontId="0" fillId="7" borderId="10" xfId="0" applyNumberFormat="1" applyFill="1" applyBorder="1" applyAlignment="1">
      <alignment horizontal="center" vertical="center"/>
    </xf>
    <xf numFmtId="185" fontId="0" fillId="7" borderId="11" xfId="0" applyNumberFormat="1" applyFill="1" applyBorder="1" applyAlignment="1">
      <alignment horizontal="center" vertical="center"/>
    </xf>
    <xf numFmtId="185" fontId="0" fillId="0" borderId="12" xfId="0" applyNumberFormat="1" applyBorder="1" applyAlignment="1">
      <alignment horizontal="center" vertical="center"/>
    </xf>
    <xf numFmtId="185" fontId="0" fillId="0" borderId="13" xfId="0" applyNumberFormat="1" applyBorder="1" applyAlignment="1">
      <alignment horizontal="center" vertical="center"/>
    </xf>
    <xf numFmtId="0" fontId="0" fillId="0" borderId="1" xfId="0" applyBorder="1" applyAlignment="1">
      <alignment vertical="center"/>
    </xf>
    <xf numFmtId="0" fontId="0" fillId="0" borderId="23" xfId="0" applyBorder="1" applyAlignment="1">
      <alignment vertical="center"/>
    </xf>
    <xf numFmtId="185" fontId="0" fillId="0" borderId="1" xfId="0" applyNumberFormat="1" applyBorder="1" applyAlignment="1">
      <alignment vertical="center"/>
    </xf>
    <xf numFmtId="185" fontId="0" fillId="0" borderId="23" xfId="0" applyNumberFormat="1" applyBorder="1" applyAlignment="1">
      <alignment vertical="center"/>
    </xf>
    <xf numFmtId="185" fontId="0" fillId="7" borderId="44" xfId="0" applyNumberFormat="1" applyFill="1" applyBorder="1" applyAlignment="1">
      <alignment vertical="center"/>
    </xf>
    <xf numFmtId="185" fontId="0" fillId="7" borderId="2" xfId="0" applyNumberFormat="1" applyFill="1" applyBorder="1" applyAlignment="1">
      <alignment vertical="center"/>
    </xf>
    <xf numFmtId="185" fontId="0" fillId="7" borderId="23" xfId="0" applyNumberFormat="1" applyFill="1" applyBorder="1" applyAlignment="1">
      <alignment vertical="center"/>
    </xf>
    <xf numFmtId="185" fontId="0" fillId="0" borderId="2" xfId="0" applyNumberFormat="1" applyBorder="1" applyAlignment="1">
      <alignment vertical="center"/>
    </xf>
    <xf numFmtId="185" fontId="0" fillId="0" borderId="41" xfId="0" applyNumberFormat="1" applyBorder="1" applyAlignment="1">
      <alignment vertical="center"/>
    </xf>
    <xf numFmtId="185" fontId="0" fillId="0" borderId="4" xfId="0" applyNumberFormat="1" applyBorder="1" applyAlignment="1">
      <alignment horizontal="center" vertical="center"/>
    </xf>
    <xf numFmtId="185" fontId="0" fillId="0" borderId="6" xfId="0" applyNumberFormat="1" applyBorder="1" applyAlignment="1">
      <alignment horizontal="center" vertical="center"/>
    </xf>
    <xf numFmtId="185" fontId="0" fillId="0" borderId="9" xfId="0" applyNumberFormat="1" applyBorder="1" applyAlignment="1">
      <alignment horizontal="center" vertical="center"/>
    </xf>
    <xf numFmtId="185" fontId="0" fillId="0" borderId="11" xfId="0" applyNumberFormat="1" applyBorder="1" applyAlignment="1">
      <alignment horizontal="center" vertical="center"/>
    </xf>
    <xf numFmtId="185" fontId="0" fillId="0" borderId="4" xfId="0" applyNumberFormat="1" applyBorder="1" applyAlignment="1">
      <alignment horizontal="center" vertical="center" shrinkToFit="1"/>
    </xf>
    <xf numFmtId="185" fontId="0" fillId="0" borderId="7" xfId="0" applyNumberFormat="1" applyBorder="1" applyAlignment="1">
      <alignment horizontal="center" vertical="center" shrinkToFit="1"/>
    </xf>
    <xf numFmtId="185" fontId="0" fillId="0" borderId="9" xfId="0" applyNumberFormat="1" applyBorder="1" applyAlignment="1">
      <alignment horizontal="center" vertical="center" shrinkToFit="1"/>
    </xf>
    <xf numFmtId="185" fontId="0" fillId="0" borderId="35" xfId="0" applyNumberFormat="1" applyBorder="1" applyAlignment="1">
      <alignment vertical="center" wrapText="1"/>
    </xf>
    <xf numFmtId="185" fontId="0" fillId="0" borderId="7" xfId="0" applyNumberFormat="1" applyBorder="1" applyAlignment="1">
      <alignment vertical="center" wrapText="1"/>
    </xf>
    <xf numFmtId="185" fontId="0" fillId="0" borderId="39" xfId="0" applyNumberFormat="1" applyBorder="1" applyAlignment="1">
      <alignment vertical="center" wrapText="1"/>
    </xf>
    <xf numFmtId="185" fontId="0" fillId="8" borderId="4" xfId="0" applyNumberFormat="1" applyFill="1" applyBorder="1" applyAlignment="1">
      <alignment horizontal="center" vertical="center"/>
    </xf>
    <xf numFmtId="185" fontId="0" fillId="8" borderId="5" xfId="0" applyNumberFormat="1" applyFill="1" applyBorder="1" applyAlignment="1">
      <alignment horizontal="center" vertical="center"/>
    </xf>
    <xf numFmtId="185" fontId="0" fillId="8" borderId="6" xfId="0" applyNumberFormat="1" applyFill="1" applyBorder="1" applyAlignment="1">
      <alignment horizontal="center" vertical="center"/>
    </xf>
    <xf numFmtId="185" fontId="0" fillId="8" borderId="9" xfId="0" applyNumberFormat="1" applyFill="1" applyBorder="1" applyAlignment="1">
      <alignment horizontal="center" vertical="center"/>
    </xf>
    <xf numFmtId="185" fontId="0" fillId="8" borderId="10" xfId="0" applyNumberFormat="1" applyFill="1" applyBorder="1" applyAlignment="1">
      <alignment horizontal="center" vertical="center"/>
    </xf>
    <xf numFmtId="185" fontId="0" fillId="8" borderId="11" xfId="0" applyNumberFormat="1" applyFill="1" applyBorder="1" applyAlignment="1">
      <alignment horizontal="center" vertical="center"/>
    </xf>
    <xf numFmtId="185" fontId="0" fillId="0" borderId="4" xfId="0" applyNumberFormat="1" applyBorder="1" applyAlignment="1">
      <alignment vertical="center"/>
    </xf>
    <xf numFmtId="185" fontId="0" fillId="0" borderId="6" xfId="0" applyNumberFormat="1" applyBorder="1" applyAlignment="1">
      <alignment vertical="center"/>
    </xf>
    <xf numFmtId="185" fontId="0" fillId="0" borderId="9" xfId="0" applyNumberFormat="1" applyBorder="1" applyAlignment="1">
      <alignment vertical="center"/>
    </xf>
    <xf numFmtId="185" fontId="0" fillId="0" borderId="11" xfId="0" applyNumberFormat="1" applyBorder="1" applyAlignment="1">
      <alignment vertical="center"/>
    </xf>
    <xf numFmtId="185" fontId="0" fillId="10" borderId="4" xfId="0" applyNumberFormat="1" applyFill="1" applyBorder="1" applyAlignment="1">
      <alignment horizontal="center" vertical="center"/>
    </xf>
    <xf numFmtId="185" fontId="0" fillId="10" borderId="5" xfId="0" applyNumberFormat="1" applyFill="1" applyBorder="1" applyAlignment="1">
      <alignment horizontal="center" vertical="center"/>
    </xf>
    <xf numFmtId="185" fontId="0" fillId="10" borderId="6" xfId="0" applyNumberFormat="1" applyFill="1" applyBorder="1" applyAlignment="1">
      <alignment horizontal="center" vertical="center"/>
    </xf>
    <xf numFmtId="185" fontId="0" fillId="10" borderId="9" xfId="0" applyNumberFormat="1" applyFill="1" applyBorder="1" applyAlignment="1">
      <alignment horizontal="center" vertical="center"/>
    </xf>
    <xf numFmtId="185" fontId="0" fillId="10" borderId="10" xfId="0" applyNumberFormat="1" applyFill="1" applyBorder="1" applyAlignment="1">
      <alignment horizontal="center" vertical="center"/>
    </xf>
    <xf numFmtId="185" fontId="0" fillId="10" borderId="11" xfId="0" applyNumberFormat="1" applyFill="1" applyBorder="1" applyAlignment="1">
      <alignment horizontal="center" vertical="center"/>
    </xf>
    <xf numFmtId="185" fontId="0" fillId="8" borderId="44" xfId="0" applyNumberFormat="1" applyFill="1" applyBorder="1" applyAlignment="1">
      <alignment vertical="center"/>
    </xf>
    <xf numFmtId="185" fontId="0" fillId="8" borderId="2" xfId="0" applyNumberFormat="1" applyFill="1" applyBorder="1" applyAlignment="1">
      <alignment vertical="center"/>
    </xf>
    <xf numFmtId="185" fontId="0" fillId="8" borderId="23" xfId="0" applyNumberFormat="1" applyFill="1" applyBorder="1" applyAlignment="1">
      <alignment vertical="center"/>
    </xf>
    <xf numFmtId="185" fontId="0" fillId="11" borderId="44" xfId="0" applyNumberFormat="1" applyFill="1" applyBorder="1" applyAlignment="1">
      <alignment vertical="center"/>
    </xf>
    <xf numFmtId="185" fontId="0" fillId="11" borderId="2" xfId="0" applyNumberFormat="1" applyFill="1" applyBorder="1" applyAlignment="1">
      <alignment vertical="center"/>
    </xf>
    <xf numFmtId="185" fontId="0" fillId="11" borderId="23" xfId="0" applyNumberForma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24" xfId="0" applyBorder="1" applyAlignment="1">
      <alignment horizontal="right" vertical="center"/>
    </xf>
    <xf numFmtId="0" fontId="0" fillId="0" borderId="25" xfId="0" applyBorder="1" applyAlignment="1">
      <alignment horizontal="right" vertical="center"/>
    </xf>
    <xf numFmtId="0" fontId="0" fillId="0" borderId="27" xfId="0" applyBorder="1" applyAlignment="1">
      <alignment horizontal="right" vertical="center"/>
    </xf>
    <xf numFmtId="0" fontId="0" fillId="0" borderId="28" xfId="0" applyBorder="1" applyAlignment="1">
      <alignment horizontal="right" vertical="center"/>
    </xf>
    <xf numFmtId="0" fontId="0" fillId="0" borderId="12" xfId="0" applyBorder="1" applyAlignment="1">
      <alignment horizontal="right" vertical="center"/>
    </xf>
    <xf numFmtId="0" fontId="0" fillId="0" borderId="14" xfId="0" applyBorder="1" applyAlignment="1">
      <alignment horizontal="right" vertical="center"/>
    </xf>
    <xf numFmtId="0" fontId="0" fillId="0" borderId="30" xfId="0" applyBorder="1" applyAlignment="1">
      <alignment horizontal="right" vertical="center"/>
    </xf>
    <xf numFmtId="0" fontId="0" fillId="0" borderId="31" xfId="0" applyBorder="1" applyAlignment="1">
      <alignment horizontal="right" vertical="center"/>
    </xf>
    <xf numFmtId="0" fontId="0" fillId="0" borderId="1" xfId="0" applyBorder="1" applyAlignment="1">
      <alignment vertical="center" shrinkToFit="1"/>
    </xf>
    <xf numFmtId="0" fontId="0" fillId="0" borderId="2" xfId="0" applyBorder="1" applyAlignment="1">
      <alignment vertical="center" shrinkToFit="1"/>
    </xf>
    <xf numFmtId="0" fontId="0" fillId="0" borderId="23" xfId="0" applyBorder="1" applyAlignment="1">
      <alignment vertical="center" shrinkToFit="1"/>
    </xf>
    <xf numFmtId="0" fontId="0" fillId="0" borderId="33" xfId="0" applyBorder="1" applyAlignment="1">
      <alignment vertical="center" shrinkToFit="1"/>
    </xf>
    <xf numFmtId="0" fontId="0" fillId="0" borderId="38" xfId="0" applyBorder="1" applyAlignment="1">
      <alignment vertical="center" shrinkToFit="1"/>
    </xf>
    <xf numFmtId="0" fontId="0" fillId="4" borderId="12" xfId="0" applyFill="1" applyBorder="1" applyAlignment="1">
      <alignment horizontal="right" vertical="center"/>
    </xf>
    <xf numFmtId="0" fontId="0" fillId="4" borderId="14" xfId="0" applyFill="1" applyBorder="1" applyAlignment="1">
      <alignment horizontal="right" vertical="center"/>
    </xf>
    <xf numFmtId="0" fontId="0" fillId="0" borderId="0" xfId="0" applyAlignment="1">
      <alignment horizontal="right"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2" borderId="22" xfId="0" applyFill="1" applyBorder="1" applyAlignment="1">
      <alignment horizontal="center" vertical="center"/>
    </xf>
    <xf numFmtId="0" fontId="0" fillId="0" borderId="24" xfId="0" applyBorder="1" applyAlignment="1">
      <alignment horizontal="right" vertical="center" shrinkToFit="1"/>
    </xf>
    <xf numFmtId="0" fontId="0" fillId="0" borderId="25" xfId="0" applyBorder="1" applyAlignment="1">
      <alignment horizontal="right" vertical="center" shrinkToFit="1"/>
    </xf>
    <xf numFmtId="0" fontId="0" fillId="0" borderId="27" xfId="0" applyBorder="1" applyAlignment="1">
      <alignment horizontal="right" vertical="center" shrinkToFit="1"/>
    </xf>
    <xf numFmtId="0" fontId="0" fillId="0" borderId="28" xfId="0" applyBorder="1" applyAlignment="1">
      <alignment horizontal="right" vertical="center" shrinkToFit="1"/>
    </xf>
    <xf numFmtId="0" fontId="0" fillId="0" borderId="30" xfId="0" applyBorder="1" applyAlignment="1">
      <alignment horizontal="right" vertical="center" shrinkToFit="1"/>
    </xf>
    <xf numFmtId="0" fontId="0" fillId="0" borderId="31" xfId="0" applyBorder="1" applyAlignment="1">
      <alignment horizontal="right" vertical="center" shrinkToFit="1"/>
    </xf>
    <xf numFmtId="0" fontId="0" fillId="0" borderId="9" xfId="0" applyBorder="1" applyAlignment="1">
      <alignment horizontal="right" vertical="center" shrinkToFit="1"/>
    </xf>
    <xf numFmtId="0" fontId="0" fillId="0" borderId="11" xfId="0" applyBorder="1" applyAlignment="1">
      <alignment horizontal="right" vertical="center" shrinkToFit="1"/>
    </xf>
    <xf numFmtId="0" fontId="0" fillId="0" borderId="1" xfId="0" applyFill="1" applyBorder="1" applyAlignment="1" applyProtection="1">
      <alignment vertical="center" wrapText="1"/>
    </xf>
    <xf numFmtId="0" fontId="0" fillId="0" borderId="2" xfId="0" applyFill="1" applyBorder="1" applyAlignment="1" applyProtection="1">
      <alignment vertical="center" wrapText="1"/>
    </xf>
    <xf numFmtId="0" fontId="0" fillId="0" borderId="23" xfId="0" applyFill="1" applyBorder="1" applyAlignment="1" applyProtection="1">
      <alignment vertical="center" wrapText="1"/>
    </xf>
    <xf numFmtId="0" fontId="0" fillId="5" borderId="24" xfId="0" applyFill="1" applyBorder="1" applyAlignment="1">
      <alignment horizontal="right" vertical="center" shrinkToFit="1"/>
    </xf>
    <xf numFmtId="0" fontId="0" fillId="5" borderId="25" xfId="0" applyFill="1" applyBorder="1" applyAlignment="1">
      <alignment horizontal="right" vertical="center" shrinkToFit="1"/>
    </xf>
    <xf numFmtId="0" fontId="0" fillId="5" borderId="27" xfId="0" applyFill="1" applyBorder="1" applyAlignment="1">
      <alignment horizontal="right" vertical="center" shrinkToFit="1"/>
    </xf>
    <xf numFmtId="0" fontId="0" fillId="5" borderId="28" xfId="0" applyFill="1" applyBorder="1" applyAlignment="1">
      <alignment horizontal="right" vertical="center" shrinkToFit="1"/>
    </xf>
    <xf numFmtId="0" fontId="0" fillId="5" borderId="30" xfId="0" applyFill="1" applyBorder="1" applyAlignment="1">
      <alignment horizontal="right" vertical="center" shrinkToFit="1"/>
    </xf>
    <xf numFmtId="0" fontId="0" fillId="5" borderId="31" xfId="0" applyFill="1" applyBorder="1" applyAlignment="1">
      <alignment horizontal="right" vertical="center" shrinkToFit="1"/>
    </xf>
    <xf numFmtId="0" fontId="0" fillId="4" borderId="24" xfId="0" applyFill="1" applyBorder="1" applyAlignment="1">
      <alignment horizontal="right" vertical="center" shrinkToFit="1"/>
    </xf>
    <xf numFmtId="0" fontId="0" fillId="4" borderId="25" xfId="0" applyFill="1" applyBorder="1" applyAlignment="1">
      <alignment horizontal="right" vertical="center" shrinkToFit="1"/>
    </xf>
    <xf numFmtId="0" fontId="0" fillId="4" borderId="27" xfId="0" applyFill="1" applyBorder="1" applyAlignment="1">
      <alignment horizontal="right" vertical="center" shrinkToFit="1"/>
    </xf>
    <xf numFmtId="0" fontId="0" fillId="4" borderId="28" xfId="0" applyFill="1" applyBorder="1" applyAlignment="1">
      <alignment horizontal="right" vertical="center" shrinkToFit="1"/>
    </xf>
    <xf numFmtId="0" fontId="0" fillId="0" borderId="1" xfId="0" applyFill="1" applyBorder="1" applyAlignment="1" applyProtection="1">
      <alignment vertical="center"/>
    </xf>
    <xf numFmtId="0" fontId="0" fillId="0" borderId="2" xfId="0" applyFill="1" applyBorder="1" applyAlignment="1" applyProtection="1">
      <alignment vertical="center"/>
    </xf>
    <xf numFmtId="0" fontId="0" fillId="0" borderId="23" xfId="0" applyFill="1" applyBorder="1" applyAlignment="1" applyProtection="1">
      <alignment vertical="center"/>
    </xf>
    <xf numFmtId="0" fontId="0" fillId="0" borderId="12" xfId="0" applyBorder="1" applyAlignment="1">
      <alignment horizontal="right" vertical="center" shrinkToFit="1"/>
    </xf>
    <xf numFmtId="0" fontId="0" fillId="0" borderId="14" xfId="0" applyBorder="1" applyAlignment="1">
      <alignment horizontal="right" vertical="center" shrinkToFit="1"/>
    </xf>
    <xf numFmtId="0" fontId="0" fillId="0" borderId="1" xfId="0" applyBorder="1" applyAlignment="1">
      <alignment horizontal="left" vertical="center"/>
    </xf>
    <xf numFmtId="0" fontId="0" fillId="0" borderId="2" xfId="0" applyBorder="1" applyAlignment="1">
      <alignment horizontal="left" vertical="center"/>
    </xf>
    <xf numFmtId="0" fontId="0" fillId="4" borderId="30" xfId="0" applyFill="1" applyBorder="1" applyAlignment="1">
      <alignment horizontal="right" vertical="center" shrinkToFit="1"/>
    </xf>
    <xf numFmtId="0" fontId="0" fillId="4" borderId="31" xfId="0" applyFill="1" applyBorder="1" applyAlignment="1">
      <alignment horizontal="right" vertical="center" shrinkToFit="1"/>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10" fillId="0" borderId="7" xfId="0" applyFont="1" applyBorder="1" applyAlignment="1">
      <alignment vertical="center" wrapText="1"/>
    </xf>
    <xf numFmtId="0" fontId="10" fillId="0" borderId="0" xfId="0" applyFont="1" applyBorder="1" applyAlignment="1">
      <alignment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177" fontId="0" fillId="0" borderId="1" xfId="2" applyNumberFormat="1" applyFont="1" applyBorder="1" applyAlignment="1">
      <alignment horizontal="center" vertical="center"/>
    </xf>
    <xf numFmtId="177" fontId="0" fillId="0" borderId="2" xfId="2" applyNumberFormat="1" applyFont="1" applyBorder="1" applyAlignment="1">
      <alignment horizontal="center" vertical="center"/>
    </xf>
    <xf numFmtId="177" fontId="0" fillId="0" borderId="44" xfId="2" applyNumberFormat="1" applyFont="1" applyBorder="1" applyAlignment="1">
      <alignment horizontal="center" vertical="center"/>
    </xf>
    <xf numFmtId="177" fontId="0" fillId="0" borderId="41" xfId="2" applyNumberFormat="1" applyFont="1" applyBorder="1" applyAlignment="1">
      <alignment horizontal="center" vertical="center"/>
    </xf>
    <xf numFmtId="177" fontId="0" fillId="2" borderId="2" xfId="2" applyNumberFormat="1" applyFont="1" applyFill="1" applyBorder="1" applyAlignment="1">
      <alignment horizontal="center" vertical="center"/>
    </xf>
    <xf numFmtId="177" fontId="0" fillId="2" borderId="23" xfId="2" applyNumberFormat="1" applyFont="1" applyFill="1" applyBorder="1" applyAlignment="1">
      <alignment horizontal="center" vertical="center"/>
    </xf>
    <xf numFmtId="0" fontId="0" fillId="0" borderId="53" xfId="0" applyBorder="1" applyAlignment="1">
      <alignment horizontal="center" vertical="center"/>
    </xf>
    <xf numFmtId="0" fontId="0" fillId="0" borderId="47" xfId="0" applyBorder="1" applyAlignment="1">
      <alignment horizontal="center" vertical="center"/>
    </xf>
    <xf numFmtId="0" fontId="0" fillId="0" borderId="49" xfId="0" applyBorder="1" applyAlignment="1">
      <alignment horizontal="center" vertical="center"/>
    </xf>
    <xf numFmtId="0" fontId="0" fillId="0" borderId="45" xfId="0" applyBorder="1" applyAlignment="1">
      <alignment horizontal="center" vertical="center"/>
    </xf>
    <xf numFmtId="0" fontId="0" fillId="0" borderId="51" xfId="0" applyBorder="1" applyAlignment="1">
      <alignment horizontal="center" vertical="center"/>
    </xf>
    <xf numFmtId="179" fontId="0" fillId="0" borderId="12" xfId="1" applyNumberFormat="1" applyFont="1" applyBorder="1" applyAlignment="1">
      <alignment horizontal="right" vertical="center"/>
    </xf>
    <xf numFmtId="179" fontId="0" fillId="0" borderId="14" xfId="1" applyNumberFormat="1" applyFont="1" applyBorder="1" applyAlignment="1">
      <alignment horizontal="right" vertical="center"/>
    </xf>
    <xf numFmtId="0" fontId="0" fillId="0" borderId="12" xfId="0"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4"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2" borderId="13" xfId="0" applyFill="1" applyBorder="1" applyAlignment="1" applyProtection="1">
      <alignment horizontal="center" vertical="center"/>
    </xf>
    <xf numFmtId="0" fontId="0" fillId="2" borderId="14" xfId="0" applyFill="1" applyBorder="1" applyAlignment="1" applyProtection="1">
      <alignment horizontal="center" vertical="center"/>
    </xf>
    <xf numFmtId="179" fontId="0" fillId="0" borderId="39" xfId="1" applyNumberFormat="1" applyFont="1" applyBorder="1" applyAlignment="1">
      <alignment horizontal="right" vertical="center"/>
    </xf>
    <xf numFmtId="179" fontId="0" fillId="0" borderId="54" xfId="1" applyNumberFormat="1" applyFont="1" applyBorder="1" applyAlignment="1">
      <alignment horizontal="right" vertical="center"/>
    </xf>
    <xf numFmtId="179" fontId="0" fillId="0" borderId="27" xfId="1" applyNumberFormat="1" applyFont="1" applyBorder="1" applyAlignment="1">
      <alignment horizontal="right" vertical="center"/>
    </xf>
    <xf numFmtId="179" fontId="0" fillId="0" borderId="28" xfId="1" applyNumberFormat="1" applyFont="1" applyBorder="1" applyAlignment="1">
      <alignment horizontal="right" vertical="center"/>
    </xf>
    <xf numFmtId="179" fontId="0" fillId="0" borderId="30" xfId="0" applyNumberFormat="1" applyBorder="1" applyAlignment="1">
      <alignment vertical="center"/>
    </xf>
    <xf numFmtId="0" fontId="0" fillId="0" borderId="31" xfId="0" applyBorder="1" applyAlignment="1">
      <alignment vertical="center"/>
    </xf>
    <xf numFmtId="38" fontId="0" fillId="0" borderId="24" xfId="1" applyFont="1" applyBorder="1" applyAlignment="1">
      <alignment horizontal="right" vertical="center"/>
    </xf>
    <xf numFmtId="38" fontId="0" fillId="0" borderId="25" xfId="1" applyFont="1" applyBorder="1" applyAlignment="1">
      <alignment horizontal="right" vertical="center"/>
    </xf>
    <xf numFmtId="0" fontId="0" fillId="0" borderId="24" xfId="0" applyBorder="1" applyAlignment="1">
      <alignment vertical="center"/>
    </xf>
    <xf numFmtId="0" fontId="0" fillId="0" borderId="27" xfId="0" applyBorder="1" applyAlignment="1">
      <alignment vertical="center"/>
    </xf>
    <xf numFmtId="0" fontId="0" fillId="0" borderId="30" xfId="0" applyBorder="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23" xfId="0" applyBorder="1" applyAlignment="1">
      <alignment vertical="center" wrapText="1"/>
    </xf>
    <xf numFmtId="179" fontId="0" fillId="3" borderId="24" xfId="1" applyNumberFormat="1" applyFont="1" applyFill="1" applyBorder="1" applyAlignment="1">
      <alignment horizontal="right" vertical="center"/>
    </xf>
    <xf numFmtId="179" fontId="0" fillId="3" borderId="25" xfId="1" applyNumberFormat="1" applyFont="1" applyFill="1" applyBorder="1" applyAlignment="1">
      <alignment horizontal="right" vertical="center"/>
    </xf>
    <xf numFmtId="179" fontId="0" fillId="0" borderId="35" xfId="1" applyNumberFormat="1" applyFont="1" applyBorder="1" applyAlignment="1">
      <alignment horizontal="right" vertical="center"/>
    </xf>
    <xf numFmtId="179" fontId="0" fillId="0" borderId="37" xfId="1" applyNumberFormat="1" applyFont="1" applyBorder="1" applyAlignment="1">
      <alignment horizontal="right" vertical="center"/>
    </xf>
    <xf numFmtId="179" fontId="0" fillId="3" borderId="30" xfId="1" applyNumberFormat="1" applyFont="1" applyFill="1" applyBorder="1" applyAlignment="1">
      <alignment horizontal="right" vertical="center"/>
    </xf>
    <xf numFmtId="179" fontId="0" fillId="3" borderId="31" xfId="1" applyNumberFormat="1" applyFont="1" applyFill="1" applyBorder="1" applyAlignment="1">
      <alignment horizontal="right" vertical="center"/>
    </xf>
    <xf numFmtId="177" fontId="0" fillId="0" borderId="12" xfId="0" applyNumberFormat="1" applyBorder="1" applyAlignment="1">
      <alignment horizontal="right" vertical="center"/>
    </xf>
    <xf numFmtId="177" fontId="0" fillId="0" borderId="14" xfId="0" applyNumberFormat="1" applyBorder="1" applyAlignment="1">
      <alignment horizontal="right" vertical="center"/>
    </xf>
    <xf numFmtId="0" fontId="0" fillId="0" borderId="22" xfId="0" applyBorder="1" applyAlignment="1">
      <alignment horizontal="center" vertical="center" textRotation="255" wrapText="1"/>
    </xf>
    <xf numFmtId="0" fontId="0" fillId="0" borderId="22" xfId="0" applyBorder="1" applyAlignment="1">
      <alignment horizontal="lef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3" xfId="0" applyFill="1" applyBorder="1" applyAlignment="1">
      <alignment horizontal="center" vertical="center" wrapText="1"/>
    </xf>
    <xf numFmtId="0" fontId="0" fillId="0" borderId="22" xfId="0" applyBorder="1" applyAlignment="1">
      <alignment horizontal="center" vertical="center"/>
    </xf>
    <xf numFmtId="0" fontId="0" fillId="0" borderId="4" xfId="0" applyBorder="1" applyAlignment="1">
      <alignment vertical="center" wrapText="1"/>
    </xf>
    <xf numFmtId="0" fontId="0" fillId="0" borderId="9" xfId="0" applyBorder="1" applyAlignment="1">
      <alignmen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23"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2" xfId="0" applyFont="1" applyBorder="1" applyAlignment="1">
      <alignment horizontal="center" vertical="center" wrapText="1"/>
    </xf>
    <xf numFmtId="0" fontId="0" fillId="0" borderId="11" xfId="0" applyBorder="1" applyAlignment="1">
      <alignment horizontal="center" vertical="center"/>
    </xf>
    <xf numFmtId="0" fontId="0" fillId="0" borderId="7" xfId="0" applyBorder="1" applyAlignment="1">
      <alignment vertical="center" wrapText="1"/>
    </xf>
    <xf numFmtId="188" fontId="0" fillId="0" borderId="23" xfId="1" applyNumberFormat="1" applyFont="1" applyBorder="1" applyAlignment="1">
      <alignment vertical="center"/>
    </xf>
    <xf numFmtId="188" fontId="0" fillId="0" borderId="22" xfId="1" applyNumberFormat="1" applyFont="1" applyBorder="1" applyAlignment="1">
      <alignment vertical="center"/>
    </xf>
    <xf numFmtId="182" fontId="0" fillId="0" borderId="23" xfId="1" applyNumberFormat="1" applyFont="1" applyBorder="1" applyAlignment="1">
      <alignment vertical="center"/>
    </xf>
    <xf numFmtId="182" fontId="0" fillId="0" borderId="22" xfId="1" applyNumberFormat="1" applyFont="1" applyBorder="1" applyAlignment="1">
      <alignment vertical="center"/>
    </xf>
    <xf numFmtId="38" fontId="0" fillId="0" borderId="12" xfId="1" applyFont="1" applyBorder="1" applyAlignment="1">
      <alignment horizontal="center" vertical="center"/>
    </xf>
    <xf numFmtId="38" fontId="0" fillId="0" borderId="14" xfId="1" applyFont="1" applyBorder="1" applyAlignment="1">
      <alignment horizontal="center" vertical="center"/>
    </xf>
    <xf numFmtId="38" fontId="0" fillId="0" borderId="4" xfId="1" applyFont="1" applyBorder="1" applyAlignment="1">
      <alignment horizontal="center" vertical="center"/>
    </xf>
    <xf numFmtId="38" fontId="0" fillId="0" borderId="6" xfId="1" applyFont="1" applyBorder="1" applyAlignment="1">
      <alignment horizontal="center" vertical="center"/>
    </xf>
    <xf numFmtId="38" fontId="0" fillId="0" borderId="9" xfId="1" applyFont="1" applyBorder="1" applyAlignment="1">
      <alignment horizontal="center" vertical="center"/>
    </xf>
    <xf numFmtId="38" fontId="0" fillId="0" borderId="11" xfId="1" applyFont="1" applyBorder="1" applyAlignment="1">
      <alignment horizontal="center" vertical="center"/>
    </xf>
    <xf numFmtId="38" fontId="0" fillId="0" borderId="22" xfId="1" applyFont="1" applyBorder="1" applyAlignment="1">
      <alignment horizontal="center" vertical="center"/>
    </xf>
    <xf numFmtId="38" fontId="0" fillId="0" borderId="7" xfId="1" applyFont="1" applyBorder="1" applyAlignment="1">
      <alignment horizontal="center" vertical="center"/>
    </xf>
    <xf numFmtId="38" fontId="0" fillId="0" borderId="8" xfId="1" applyFont="1" applyBorder="1" applyAlignment="1">
      <alignment horizontal="center" vertical="center"/>
    </xf>
    <xf numFmtId="38" fontId="0" fillId="0" borderId="4" xfId="1" applyFont="1" applyBorder="1" applyAlignment="1">
      <alignment horizontal="center" vertical="center" shrinkToFit="1"/>
    </xf>
    <xf numFmtId="38" fontId="0" fillId="0" borderId="5" xfId="1" applyFont="1" applyBorder="1" applyAlignment="1">
      <alignment horizontal="center" vertical="center" shrinkToFit="1"/>
    </xf>
    <xf numFmtId="38" fontId="0" fillId="0" borderId="6" xfId="1" applyFont="1" applyBorder="1" applyAlignment="1">
      <alignment horizontal="center" vertical="center" shrinkToFit="1"/>
    </xf>
    <xf numFmtId="38" fontId="0" fillId="0" borderId="12" xfId="1" applyFont="1" applyBorder="1" applyAlignment="1">
      <alignment horizontal="center" vertical="center" shrinkToFit="1"/>
    </xf>
    <xf numFmtId="38" fontId="0" fillId="0" borderId="14" xfId="1" applyFont="1" applyBorder="1" applyAlignment="1">
      <alignment horizontal="center" vertical="center" shrinkToFit="1"/>
    </xf>
    <xf numFmtId="38" fontId="0" fillId="0" borderId="1" xfId="1" applyFont="1" applyBorder="1" applyAlignment="1">
      <alignment horizontal="center" vertical="center" wrapText="1" shrinkToFit="1"/>
    </xf>
    <xf numFmtId="38" fontId="0" fillId="0" borderId="23" xfId="1" applyFont="1" applyBorder="1" applyAlignment="1">
      <alignment horizontal="center" vertical="center" wrapText="1" shrinkToFit="1"/>
    </xf>
    <xf numFmtId="38" fontId="0" fillId="0" borderId="2" xfId="1" applyFont="1" applyBorder="1" applyAlignment="1">
      <alignment vertical="center"/>
    </xf>
    <xf numFmtId="177" fontId="0" fillId="0" borderId="2" xfId="2" applyNumberFormat="1" applyFont="1" applyBorder="1" applyAlignment="1">
      <alignment vertical="center"/>
    </xf>
    <xf numFmtId="38" fontId="0" fillId="2" borderId="12" xfId="1" applyFont="1" applyFill="1" applyBorder="1" applyAlignment="1">
      <alignment horizontal="center" vertical="center"/>
    </xf>
    <xf numFmtId="38" fontId="0" fillId="2" borderId="14" xfId="1" applyFont="1" applyFill="1" applyBorder="1" applyAlignment="1">
      <alignment horizontal="center" vertical="center"/>
    </xf>
    <xf numFmtId="38" fontId="0" fillId="0" borderId="1" xfId="1" applyFont="1" applyBorder="1" applyAlignment="1">
      <alignment vertical="center"/>
    </xf>
    <xf numFmtId="38" fontId="0" fillId="0" borderId="23" xfId="1" applyFont="1" applyBorder="1" applyAlignment="1">
      <alignment vertical="center"/>
    </xf>
    <xf numFmtId="180" fontId="17" fillId="0" borderId="1" xfId="1" applyNumberFormat="1" applyFont="1" applyBorder="1" applyAlignment="1">
      <alignment vertical="center" shrinkToFit="1"/>
    </xf>
    <xf numFmtId="180" fontId="17" fillId="0" borderId="2" xfId="1" applyNumberFormat="1" applyFont="1" applyBorder="1" applyAlignment="1">
      <alignment vertical="center" shrinkToFit="1"/>
    </xf>
    <xf numFmtId="180" fontId="17" fillId="0" borderId="23" xfId="1" applyNumberFormat="1" applyFont="1" applyBorder="1" applyAlignment="1">
      <alignment vertical="center" shrinkToFit="1"/>
    </xf>
    <xf numFmtId="38" fontId="15" fillId="0" borderId="64" xfId="1" applyFont="1" applyBorder="1" applyAlignment="1">
      <alignment vertical="center"/>
    </xf>
    <xf numFmtId="38" fontId="15" fillId="0" borderId="65" xfId="1" applyFont="1" applyBorder="1" applyAlignment="1">
      <alignment vertical="center"/>
    </xf>
    <xf numFmtId="38" fontId="15" fillId="0" borderId="66" xfId="1" applyFont="1" applyBorder="1" applyAlignment="1">
      <alignment vertical="center"/>
    </xf>
    <xf numFmtId="180" fontId="17" fillId="0" borderId="2" xfId="1" applyNumberFormat="1" applyFont="1" applyBorder="1" applyAlignment="1" applyProtection="1">
      <alignment vertical="center" shrinkToFit="1"/>
    </xf>
    <xf numFmtId="180" fontId="17" fillId="0" borderId="23" xfId="1" applyNumberFormat="1" applyFont="1" applyBorder="1" applyAlignment="1" applyProtection="1">
      <alignment vertical="center" shrinkToFit="1"/>
    </xf>
    <xf numFmtId="38" fontId="17" fillId="0" borderId="23" xfId="1" applyFont="1" applyBorder="1" applyAlignment="1">
      <alignment vertical="center"/>
    </xf>
    <xf numFmtId="180" fontId="17" fillId="0" borderId="24" xfId="1" applyNumberFormat="1" applyFont="1" applyBorder="1" applyAlignment="1">
      <alignment vertical="center"/>
    </xf>
    <xf numFmtId="180" fontId="17" fillId="0" borderId="25" xfId="1" applyNumberFormat="1" applyFont="1" applyBorder="1" applyAlignment="1">
      <alignment vertical="center"/>
    </xf>
    <xf numFmtId="180" fontId="17" fillId="0" borderId="27" xfId="1" applyNumberFormat="1" applyFont="1" applyBorder="1" applyAlignment="1">
      <alignment vertical="center"/>
    </xf>
    <xf numFmtId="180" fontId="17" fillId="0" borderId="28" xfId="1" applyNumberFormat="1" applyFont="1" applyBorder="1" applyAlignment="1">
      <alignment vertical="center"/>
    </xf>
    <xf numFmtId="180" fontId="17" fillId="0" borderId="30" xfId="1" applyNumberFormat="1" applyFont="1" applyBorder="1" applyAlignment="1">
      <alignment vertical="center"/>
    </xf>
    <xf numFmtId="180" fontId="17" fillId="0" borderId="31" xfId="1" applyNumberFormat="1" applyFont="1" applyBorder="1" applyAlignment="1">
      <alignment vertical="center"/>
    </xf>
    <xf numFmtId="180" fontId="17" fillId="0" borderId="1" xfId="1" applyNumberFormat="1" applyFont="1" applyBorder="1" applyAlignment="1" applyProtection="1">
      <alignment vertical="center" shrinkToFit="1"/>
    </xf>
    <xf numFmtId="180" fontId="17" fillId="2" borderId="12" xfId="1" applyNumberFormat="1" applyFont="1" applyFill="1" applyBorder="1" applyAlignment="1" applyProtection="1">
      <alignment vertical="center" shrinkToFit="1"/>
    </xf>
    <xf numFmtId="180" fontId="17" fillId="2" borderId="14" xfId="1" applyNumberFormat="1" applyFont="1" applyFill="1" applyBorder="1" applyAlignment="1" applyProtection="1">
      <alignment vertical="center" shrinkToFit="1"/>
    </xf>
    <xf numFmtId="180" fontId="17" fillId="0" borderId="22" xfId="1" applyNumberFormat="1" applyFont="1" applyBorder="1" applyAlignment="1" applyProtection="1">
      <alignment vertical="center" shrinkToFit="1"/>
    </xf>
    <xf numFmtId="180" fontId="17" fillId="0" borderId="12" xfId="1" applyNumberFormat="1" applyFont="1" applyBorder="1" applyAlignment="1" applyProtection="1">
      <alignment vertical="center" shrinkToFit="1"/>
    </xf>
    <xf numFmtId="180" fontId="17" fillId="0" borderId="14" xfId="1" applyNumberFormat="1" applyFont="1" applyBorder="1" applyAlignment="1" applyProtection="1">
      <alignment vertical="center" shrinkToFit="1"/>
    </xf>
    <xf numFmtId="180" fontId="17" fillId="2" borderId="22" xfId="1" applyNumberFormat="1" applyFont="1" applyFill="1" applyBorder="1" applyAlignment="1" applyProtection="1">
      <alignment vertical="center" shrinkToFit="1"/>
    </xf>
    <xf numFmtId="38" fontId="0" fillId="0" borderId="91" xfId="1" applyFont="1" applyBorder="1" applyAlignment="1">
      <alignment horizontal="center" vertical="center" textRotation="255"/>
    </xf>
    <xf numFmtId="38" fontId="0" fillId="0" borderId="76" xfId="1" applyFont="1" applyBorder="1" applyAlignment="1">
      <alignment horizontal="center" vertical="center" textRotation="255"/>
    </xf>
    <xf numFmtId="38" fontId="0" fillId="0" borderId="79" xfId="1" applyFont="1" applyBorder="1" applyAlignment="1">
      <alignment horizontal="center" vertical="center" textRotation="255"/>
    </xf>
    <xf numFmtId="38" fontId="0" fillId="0" borderId="98" xfId="1" applyFont="1" applyBorder="1" applyAlignment="1">
      <alignment horizontal="center" vertical="center"/>
    </xf>
    <xf numFmtId="38" fontId="0" fillId="0" borderId="87" xfId="1" applyFont="1" applyBorder="1" applyAlignment="1">
      <alignment horizontal="center" vertical="center"/>
    </xf>
    <xf numFmtId="38" fontId="17" fillId="2" borderId="101" xfId="1" applyFont="1" applyFill="1" applyBorder="1" applyAlignment="1" applyProtection="1">
      <alignment horizontal="center" vertical="center" wrapText="1"/>
      <protection locked="0"/>
    </xf>
    <xf numFmtId="38" fontId="17" fillId="2" borderId="105" xfId="1" applyFont="1" applyFill="1" applyBorder="1" applyAlignment="1" applyProtection="1">
      <alignment horizontal="center" vertical="center" wrapText="1"/>
      <protection locked="0"/>
    </xf>
    <xf numFmtId="38" fontId="17" fillId="2" borderId="69" xfId="1" applyFont="1" applyFill="1" applyBorder="1" applyAlignment="1" applyProtection="1">
      <alignment horizontal="center" vertical="center" wrapText="1"/>
      <protection locked="0"/>
    </xf>
    <xf numFmtId="38" fontId="17" fillId="2" borderId="102" xfId="1" applyFont="1" applyFill="1" applyBorder="1" applyAlignment="1" applyProtection="1">
      <alignment horizontal="center" vertical="center" wrapText="1"/>
      <protection locked="0"/>
    </xf>
    <xf numFmtId="38" fontId="15" fillId="0" borderId="45" xfId="1" applyFont="1" applyBorder="1" applyAlignment="1">
      <alignment horizontal="center" vertical="center"/>
    </xf>
    <xf numFmtId="38" fontId="15" fillId="0" borderId="99" xfId="1" applyFont="1" applyBorder="1" applyAlignment="1">
      <alignment horizontal="center" vertical="center"/>
    </xf>
    <xf numFmtId="38" fontId="15" fillId="0" borderId="49" xfId="1" applyFont="1" applyBorder="1" applyAlignment="1">
      <alignment horizontal="center" vertical="center"/>
    </xf>
    <xf numFmtId="38" fontId="15" fillId="0" borderId="103" xfId="1" applyFont="1" applyBorder="1" applyAlignment="1">
      <alignment horizontal="center" vertical="center"/>
    </xf>
    <xf numFmtId="38" fontId="15" fillId="2" borderId="91" xfId="1" applyFont="1" applyFill="1" applyBorder="1" applyAlignment="1">
      <alignment horizontal="center" vertical="center"/>
    </xf>
    <xf numFmtId="38" fontId="15" fillId="2" borderId="79" xfId="1" applyFont="1" applyFill="1" applyBorder="1" applyAlignment="1">
      <alignment horizontal="center" vertical="center"/>
    </xf>
    <xf numFmtId="38" fontId="15" fillId="2" borderId="100" xfId="1" applyFont="1" applyFill="1" applyBorder="1" applyAlignment="1">
      <alignment horizontal="center" vertical="center"/>
    </xf>
    <xf numFmtId="38" fontId="15" fillId="2" borderId="104" xfId="1" applyFont="1" applyFill="1" applyBorder="1" applyAlignment="1">
      <alignment horizontal="center" vertical="center"/>
    </xf>
    <xf numFmtId="38" fontId="15" fillId="2" borderId="101" xfId="1" applyFont="1" applyFill="1" applyBorder="1" applyAlignment="1">
      <alignment horizontal="center" vertical="center"/>
    </xf>
    <xf numFmtId="38" fontId="15" fillId="2" borderId="105" xfId="1" applyFont="1" applyFill="1" applyBorder="1" applyAlignment="1">
      <alignment horizontal="center" vertical="center"/>
    </xf>
    <xf numFmtId="38" fontId="15" fillId="2" borderId="70" xfId="1" applyFont="1" applyFill="1" applyBorder="1" applyAlignment="1">
      <alignment horizontal="center" vertical="center"/>
    </xf>
    <xf numFmtId="38" fontId="15" fillId="2" borderId="91" xfId="1" applyFont="1" applyFill="1" applyBorder="1" applyAlignment="1">
      <alignment horizontal="center" vertical="center" wrapText="1"/>
    </xf>
    <xf numFmtId="38" fontId="15" fillId="2" borderId="79" xfId="1" applyFont="1" applyFill="1" applyBorder="1" applyAlignment="1">
      <alignment horizontal="center" vertical="center" wrapText="1"/>
    </xf>
  </cellXfs>
  <cellStyles count="4">
    <cellStyle name="パーセント" xfId="2" builtinId="5"/>
    <cellStyle name="桁区切り" xfId="1" builtinId="6"/>
    <cellStyle name="標準" xfId="0" builtinId="0"/>
    <cellStyle name="標準 3" xfId="3"/>
  </cellStyles>
  <dxfs count="0"/>
  <tableStyles count="0" defaultTableStyle="TableStyleMedium9" defaultPivotStyle="PivotStyleLight16"/>
  <colors>
    <mruColors>
      <color rgb="FFCCFFCC"/>
      <color rgb="FFFFCCFF"/>
      <color rgb="FFCCFF99"/>
      <color rgb="FFFFCCCC"/>
      <color rgb="FFFFFF99"/>
      <color rgb="FFFF99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2494772169872208"/>
          <c:y val="4.9082757228290856E-2"/>
          <c:w val="0.84059872638871036"/>
          <c:h val="0.84016722710722158"/>
        </c:manualLayout>
      </c:layout>
      <c:lineChart>
        <c:grouping val="standard"/>
        <c:ser>
          <c:idx val="0"/>
          <c:order val="0"/>
          <c:tx>
            <c:strRef>
              <c:f>[1]まとめ1!$B$103</c:f>
              <c:strCache>
                <c:ptCount val="1"/>
                <c:pt idx="0">
                  <c:v>国民所得の伸び</c:v>
                </c:pt>
              </c:strCache>
            </c:strRef>
          </c:tx>
          <c:val>
            <c:numRef>
              <c:f>[1]まとめ1!$C$103:$W$103</c:f>
              <c:numCache>
                <c:formatCode>General</c:formatCode>
                <c:ptCount val="21"/>
                <c:pt idx="1">
                  <c:v>1</c:v>
                </c:pt>
                <c:pt idx="2">
                  <c:v>1.0272384034519957</c:v>
                </c:pt>
                <c:pt idx="3">
                  <c:v>1.0310140237324703</c:v>
                </c:pt>
                <c:pt idx="4">
                  <c:v>0.99622437971952527</c:v>
                </c:pt>
                <c:pt idx="5">
                  <c:v>0.99460625674217906</c:v>
                </c:pt>
                <c:pt idx="6">
                  <c:v>1.0118662351672061</c:v>
                </c:pt>
                <c:pt idx="7">
                  <c:v>0.98921251348435812</c:v>
                </c:pt>
                <c:pt idx="8">
                  <c:v>0.98139158576051766</c:v>
                </c:pt>
                <c:pt idx="9">
                  <c:v>0.99271844660194175</c:v>
                </c:pt>
                <c:pt idx="10">
                  <c:v>0.99811218985976269</c:v>
                </c:pt>
                <c:pt idx="11">
                  <c:v>1.0088996763754046</c:v>
                </c:pt>
                <c:pt idx="12">
                  <c:v>1.0199568500539373</c:v>
                </c:pt>
                <c:pt idx="13">
                  <c:v>1.0280474649406688</c:v>
                </c:pt>
                <c:pt idx="14">
                  <c:v>0.9573894282632146</c:v>
                </c:pt>
                <c:pt idx="15">
                  <c:v>0.92880258899676371</c:v>
                </c:pt>
                <c:pt idx="16">
                  <c:v>0.95118662351672056</c:v>
                </c:pt>
                <c:pt idx="17">
                  <c:v>0.94282632146709822</c:v>
                </c:pt>
                <c:pt idx="18">
                  <c:v>0.94714131607335483</c:v>
                </c:pt>
                <c:pt idx="19">
                  <c:v>0.96844660194174759</c:v>
                </c:pt>
                <c:pt idx="20">
                  <c:v>0.98274002157497298</c:v>
                </c:pt>
              </c:numCache>
            </c:numRef>
          </c:val>
        </c:ser>
        <c:ser>
          <c:idx val="1"/>
          <c:order val="1"/>
          <c:tx>
            <c:strRef>
              <c:f>[1]まとめ1!$B$104</c:f>
              <c:strCache>
                <c:ptCount val="1"/>
                <c:pt idx="0">
                  <c:v>雇用者報酬の伸び</c:v>
                </c:pt>
              </c:strCache>
            </c:strRef>
          </c:tx>
          <c:val>
            <c:numRef>
              <c:f>[1]まとめ1!$C$104:$W$104</c:f>
              <c:numCache>
                <c:formatCode>General</c:formatCode>
                <c:ptCount val="21"/>
                <c:pt idx="1">
                  <c:v>1</c:v>
                </c:pt>
                <c:pt idx="2">
                  <c:v>1.0144337527757219</c:v>
                </c:pt>
                <c:pt idx="3">
                  <c:v>1.0325684678016285</c:v>
                </c:pt>
                <c:pt idx="4">
                  <c:v>1.0099925980754996</c:v>
                </c:pt>
                <c:pt idx="5">
                  <c:v>0.99185788304959288</c:v>
                </c:pt>
                <c:pt idx="6">
                  <c:v>0.99629903774981499</c:v>
                </c:pt>
                <c:pt idx="7">
                  <c:v>0.98334566987416727</c:v>
                </c:pt>
                <c:pt idx="8">
                  <c:v>0.95521835677276101</c:v>
                </c:pt>
                <c:pt idx="9">
                  <c:v>0.93560325684678025</c:v>
                </c:pt>
                <c:pt idx="10">
                  <c:v>0.93338267949666909</c:v>
                </c:pt>
                <c:pt idx="11">
                  <c:v>0.94041450777202074</c:v>
                </c:pt>
                <c:pt idx="12">
                  <c:v>0.9463360473723168</c:v>
                </c:pt>
                <c:pt idx="13">
                  <c:v>0.94596595114729831</c:v>
                </c:pt>
                <c:pt idx="14">
                  <c:v>0.94115470022205783</c:v>
                </c:pt>
                <c:pt idx="15">
                  <c:v>0.89933382679496676</c:v>
                </c:pt>
                <c:pt idx="16">
                  <c:v>0.90303478904515178</c:v>
                </c:pt>
                <c:pt idx="17">
                  <c:v>0.90895632864544784</c:v>
                </c:pt>
                <c:pt idx="18">
                  <c:v>0.91006661732050342</c:v>
                </c:pt>
                <c:pt idx="19">
                  <c:v>0.91746854182087345</c:v>
                </c:pt>
                <c:pt idx="20">
                  <c:v>0.93449296817172467</c:v>
                </c:pt>
              </c:numCache>
            </c:numRef>
          </c:val>
        </c:ser>
        <c:ser>
          <c:idx val="2"/>
          <c:order val="2"/>
          <c:tx>
            <c:strRef>
              <c:f>[1]まとめ1!$B$105</c:f>
              <c:strCache>
                <c:ptCount val="1"/>
                <c:pt idx="0">
                  <c:v>企業所得の伸び</c:v>
                </c:pt>
              </c:strCache>
            </c:strRef>
          </c:tx>
          <c:val>
            <c:numRef>
              <c:f>[1]まとめ1!$C$105:$W$105</c:f>
              <c:numCache>
                <c:formatCode>General</c:formatCode>
                <c:ptCount val="21"/>
                <c:pt idx="1">
                  <c:v>1</c:v>
                </c:pt>
                <c:pt idx="2">
                  <c:v>1.0616302186878728</c:v>
                </c:pt>
                <c:pt idx="3">
                  <c:v>1.0268389662027835</c:v>
                </c:pt>
                <c:pt idx="4">
                  <c:v>0.95825049701789267</c:v>
                </c:pt>
                <c:pt idx="5">
                  <c:v>1.0019880715705767</c:v>
                </c:pt>
                <c:pt idx="6">
                  <c:v>1.0536779324055667</c:v>
                </c:pt>
                <c:pt idx="7">
                  <c:v>1.0049701789264416</c:v>
                </c:pt>
                <c:pt idx="8">
                  <c:v>1.0516898608349903</c:v>
                </c:pt>
                <c:pt idx="9">
                  <c:v>1.1461232604373759</c:v>
                </c:pt>
                <c:pt idx="10">
                  <c:v>1.1729622266401591</c:v>
                </c:pt>
                <c:pt idx="11">
                  <c:v>1.1928429423459246</c:v>
                </c:pt>
                <c:pt idx="12">
                  <c:v>1.2176938369781314</c:v>
                </c:pt>
                <c:pt idx="13">
                  <c:v>1.2485089463220675</c:v>
                </c:pt>
                <c:pt idx="14">
                  <c:v>1.0019880715705767</c:v>
                </c:pt>
                <c:pt idx="15">
                  <c:v>1.0079522862823063</c:v>
                </c:pt>
                <c:pt idx="16">
                  <c:v>1.0815109343936382</c:v>
                </c:pt>
                <c:pt idx="17">
                  <c:v>1.0337972166998013</c:v>
                </c:pt>
                <c:pt idx="18">
                  <c:v>1.0467196819085487</c:v>
                </c:pt>
                <c:pt idx="19">
                  <c:v>1.106361829025845</c:v>
                </c:pt>
                <c:pt idx="20">
                  <c:v>1.1133200795228628</c:v>
                </c:pt>
              </c:numCache>
            </c:numRef>
          </c:val>
        </c:ser>
        <c:dLbls/>
        <c:marker val="1"/>
        <c:axId val="122287232"/>
        <c:axId val="122288768"/>
      </c:lineChart>
      <c:catAx>
        <c:axId val="122287232"/>
        <c:scaling>
          <c:orientation val="minMax"/>
        </c:scaling>
        <c:axPos val="b"/>
        <c:tickLblPos val="nextTo"/>
        <c:crossAx val="122288768"/>
        <c:crosses val="autoZero"/>
        <c:auto val="1"/>
        <c:lblAlgn val="ctr"/>
        <c:lblOffset val="100"/>
      </c:catAx>
      <c:valAx>
        <c:axId val="122288768"/>
        <c:scaling>
          <c:orientation val="minMax"/>
          <c:max val="1.3"/>
          <c:min val="0.85000000000000064"/>
        </c:scaling>
        <c:axPos val="l"/>
        <c:majorGridlines/>
        <c:numFmt formatCode="General" sourceLinked="1"/>
        <c:tickLblPos val="nextTo"/>
        <c:crossAx val="122287232"/>
        <c:crosses val="autoZero"/>
        <c:crossBetween val="between"/>
      </c:valAx>
    </c:plotArea>
    <c:legend>
      <c:legendPos val="r"/>
      <c:layout>
        <c:manualLayout>
          <c:xMode val="edge"/>
          <c:yMode val="edge"/>
          <c:x val="0.67592896174863393"/>
          <c:y val="5.7363353453497426E-2"/>
          <c:w val="0.29948087431694076"/>
          <c:h val="0.23982643747780896"/>
        </c:manualLayout>
      </c:layout>
    </c:legend>
    <c:plotVisOnly val="1"/>
    <c:dispBlanksAs val="gap"/>
  </c:chart>
  <c:printSettings>
    <c:headerFooter/>
    <c:pageMargins b="0.75000000000000133" l="0.70000000000000062" r="0.70000000000000062" t="0.75000000000000133" header="0.30000000000000032" footer="0.30000000000000032"/>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220980</xdr:colOff>
      <xdr:row>137</xdr:row>
      <xdr:rowOff>1905</xdr:rowOff>
    </xdr:from>
    <xdr:to>
      <xdr:col>6</xdr:col>
      <xdr:colOff>628650</xdr:colOff>
      <xdr:row>146</xdr:row>
      <xdr:rowOff>175260</xdr:rowOff>
    </xdr:to>
    <xdr:cxnSp macro="">
      <xdr:nvCxnSpPr>
        <xdr:cNvPr id="11" name="直線コネクタ 10"/>
        <xdr:cNvCxnSpPr/>
      </xdr:nvCxnSpPr>
      <xdr:spPr>
        <a:xfrm flipH="1">
          <a:off x="1310640" y="18114645"/>
          <a:ext cx="1299210" cy="1819275"/>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220980</xdr:colOff>
      <xdr:row>91</xdr:row>
      <xdr:rowOff>259080</xdr:rowOff>
    </xdr:from>
    <xdr:to>
      <xdr:col>35</xdr:col>
      <xdr:colOff>114300</xdr:colOff>
      <xdr:row>104</xdr:row>
      <xdr:rowOff>281940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urolab\Downloads\&#12414;&#12392;&#12417;&#12539;&#22269;&#23478;&#29366;&#2784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まとめ1"/>
      <sheetName val="まとめ2"/>
      <sheetName val="まとめ3"/>
      <sheetName val="まとめ・労働力"/>
      <sheetName val="用語"/>
      <sheetName val="私案1"/>
    </sheetNames>
    <sheetDataSet>
      <sheetData sheetId="0">
        <row r="103">
          <cell r="B103" t="str">
            <v>国民所得の伸び</v>
          </cell>
          <cell r="D103">
            <v>1</v>
          </cell>
          <cell r="E103">
            <v>1.0272384034519957</v>
          </cell>
          <cell r="F103">
            <v>1.0310140237324703</v>
          </cell>
          <cell r="G103">
            <v>0.99622437971952527</v>
          </cell>
          <cell r="H103">
            <v>0.99460625674217906</v>
          </cell>
          <cell r="I103">
            <v>1.0118662351672061</v>
          </cell>
          <cell r="J103">
            <v>0.98921251348435812</v>
          </cell>
          <cell r="K103">
            <v>0.98139158576051766</v>
          </cell>
          <cell r="L103">
            <v>0.99271844660194175</v>
          </cell>
          <cell r="M103">
            <v>0.99811218985976269</v>
          </cell>
          <cell r="N103">
            <v>1.0088996763754046</v>
          </cell>
          <cell r="O103">
            <v>1.0199568500539373</v>
          </cell>
          <cell r="P103">
            <v>1.0280474649406688</v>
          </cell>
          <cell r="Q103">
            <v>0.9573894282632146</v>
          </cell>
          <cell r="R103">
            <v>0.92880258899676371</v>
          </cell>
          <cell r="S103">
            <v>0.95118662351672056</v>
          </cell>
          <cell r="T103">
            <v>0.94282632146709822</v>
          </cell>
          <cell r="U103">
            <v>0.94714131607335483</v>
          </cell>
          <cell r="V103">
            <v>0.96844660194174759</v>
          </cell>
          <cell r="W103">
            <v>0.98274002157497298</v>
          </cell>
        </row>
        <row r="104">
          <cell r="B104" t="str">
            <v>雇用者報酬の伸び</v>
          </cell>
          <cell r="D104">
            <v>1</v>
          </cell>
          <cell r="E104">
            <v>1.0144337527757219</v>
          </cell>
          <cell r="F104">
            <v>1.0325684678016285</v>
          </cell>
          <cell r="G104">
            <v>1.0099925980754996</v>
          </cell>
          <cell r="H104">
            <v>0.99185788304959288</v>
          </cell>
          <cell r="I104">
            <v>0.99629903774981499</v>
          </cell>
          <cell r="J104">
            <v>0.98334566987416727</v>
          </cell>
          <cell r="K104">
            <v>0.95521835677276101</v>
          </cell>
          <cell r="L104">
            <v>0.93560325684678025</v>
          </cell>
          <cell r="M104">
            <v>0.93338267949666909</v>
          </cell>
          <cell r="N104">
            <v>0.94041450777202074</v>
          </cell>
          <cell r="O104">
            <v>0.9463360473723168</v>
          </cell>
          <cell r="P104">
            <v>0.94596595114729831</v>
          </cell>
          <cell r="Q104">
            <v>0.94115470022205783</v>
          </cell>
          <cell r="R104">
            <v>0.89933382679496676</v>
          </cell>
          <cell r="S104">
            <v>0.90303478904515178</v>
          </cell>
          <cell r="T104">
            <v>0.90895632864544784</v>
          </cell>
          <cell r="U104">
            <v>0.91006661732050342</v>
          </cell>
          <cell r="V104">
            <v>0.91746854182087345</v>
          </cell>
          <cell r="W104">
            <v>0.93449296817172467</v>
          </cell>
        </row>
        <row r="105">
          <cell r="B105" t="str">
            <v>企業所得の伸び</v>
          </cell>
          <cell r="D105">
            <v>1</v>
          </cell>
          <cell r="E105">
            <v>1.0616302186878728</v>
          </cell>
          <cell r="F105">
            <v>1.0268389662027835</v>
          </cell>
          <cell r="G105">
            <v>0.95825049701789267</v>
          </cell>
          <cell r="H105">
            <v>1.0019880715705767</v>
          </cell>
          <cell r="I105">
            <v>1.0536779324055667</v>
          </cell>
          <cell r="J105">
            <v>1.0049701789264416</v>
          </cell>
          <cell r="K105">
            <v>1.0516898608349903</v>
          </cell>
          <cell r="L105">
            <v>1.1461232604373759</v>
          </cell>
          <cell r="M105">
            <v>1.1729622266401591</v>
          </cell>
          <cell r="N105">
            <v>1.1928429423459246</v>
          </cell>
          <cell r="O105">
            <v>1.2176938369781314</v>
          </cell>
          <cell r="P105">
            <v>1.2485089463220675</v>
          </cell>
          <cell r="Q105">
            <v>1.0019880715705767</v>
          </cell>
          <cell r="R105">
            <v>1.0079522862823063</v>
          </cell>
          <cell r="S105">
            <v>1.0815109343936382</v>
          </cell>
          <cell r="T105">
            <v>1.0337972166998013</v>
          </cell>
          <cell r="U105">
            <v>1.0467196819085487</v>
          </cell>
          <cell r="V105">
            <v>1.106361829025845</v>
          </cell>
          <cell r="W105">
            <v>1.1133200795228628</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C1:R72"/>
  <sheetViews>
    <sheetView tabSelected="1" workbookViewId="0">
      <selection activeCell="B16" sqref="B16"/>
    </sheetView>
  </sheetViews>
  <sheetFormatPr defaultRowHeight="13.5"/>
  <cols>
    <col min="3" max="4" width="5.375" customWidth="1"/>
    <col min="5" max="5" width="29.25" customWidth="1"/>
    <col min="6" max="6" width="27.5" customWidth="1"/>
    <col min="7" max="7" width="5.375" style="3" customWidth="1"/>
    <col min="8" max="8" width="10" style="330" customWidth="1"/>
    <col min="9" max="9" width="8.5" style="330" customWidth="1"/>
    <col min="10" max="10" width="11.625" style="330" customWidth="1"/>
    <col min="11" max="11" width="2.875" style="330" customWidth="1"/>
    <col min="12" max="12" width="19.125" style="330" customWidth="1"/>
    <col min="13" max="13" width="8.5" style="330" customWidth="1"/>
    <col min="14" max="14" width="11.625" style="330" customWidth="1"/>
    <col min="15" max="15" width="4" style="330" customWidth="1"/>
    <col min="16" max="16" width="19.125" style="330" customWidth="1"/>
    <col min="17" max="17" width="8.5" style="330" customWidth="1"/>
    <col min="18" max="18" width="11.625" style="330" customWidth="1"/>
  </cols>
  <sheetData>
    <row r="1" spans="3:4">
      <c r="C1" t="s">
        <v>686</v>
      </c>
      <c r="D1" t="s">
        <v>670</v>
      </c>
    </row>
    <row r="2" spans="3:4">
      <c r="D2" t="s">
        <v>671</v>
      </c>
    </row>
    <row r="3" spans="3:4">
      <c r="D3" t="s">
        <v>676</v>
      </c>
    </row>
    <row r="4" spans="3:4">
      <c r="D4" t="s">
        <v>683</v>
      </c>
    </row>
    <row r="5" spans="3:4">
      <c r="D5" t="s">
        <v>677</v>
      </c>
    </row>
    <row r="6" spans="3:4">
      <c r="D6" t="s">
        <v>672</v>
      </c>
    </row>
    <row r="7" spans="3:4">
      <c r="D7" t="s">
        <v>678</v>
      </c>
    </row>
    <row r="8" spans="3:4">
      <c r="D8" t="s">
        <v>690</v>
      </c>
    </row>
    <row r="9" spans="3:4">
      <c r="D9" t="s">
        <v>679</v>
      </c>
    </row>
    <row r="10" spans="3:4">
      <c r="D10" t="s">
        <v>680</v>
      </c>
    </row>
    <row r="11" spans="3:4">
      <c r="D11" t="s">
        <v>681</v>
      </c>
    </row>
    <row r="12" spans="3:4">
      <c r="D12" t="s">
        <v>674</v>
      </c>
    </row>
    <row r="13" spans="3:4">
      <c r="D13" t="s">
        <v>675</v>
      </c>
    </row>
    <row r="14" spans="3:4">
      <c r="D14" t="s">
        <v>1377</v>
      </c>
    </row>
    <row r="17" spans="3:18" ht="17.25">
      <c r="C17" s="9" t="s">
        <v>1384</v>
      </c>
      <c r="R17" s="399" t="s">
        <v>663</v>
      </c>
    </row>
    <row r="18" spans="3:18">
      <c r="L18" s="428" t="s">
        <v>689</v>
      </c>
    </row>
    <row r="19" spans="3:18" ht="13.15" customHeight="1">
      <c r="C19" s="842" t="s">
        <v>682</v>
      </c>
      <c r="D19" s="843"/>
      <c r="E19" s="844"/>
      <c r="F19" s="853" t="s">
        <v>673</v>
      </c>
      <c r="G19" s="361"/>
      <c r="H19" s="856" t="s">
        <v>485</v>
      </c>
      <c r="I19" s="857"/>
      <c r="J19" s="858"/>
      <c r="L19" s="883" t="s">
        <v>507</v>
      </c>
      <c r="M19" s="884"/>
      <c r="N19" s="885"/>
      <c r="P19" s="893" t="s">
        <v>688</v>
      </c>
      <c r="Q19" s="894"/>
      <c r="R19" s="895"/>
    </row>
    <row r="20" spans="3:18" ht="13.15" customHeight="1">
      <c r="C20" s="845"/>
      <c r="D20" s="846"/>
      <c r="E20" s="847"/>
      <c r="F20" s="854"/>
      <c r="G20" s="361"/>
      <c r="H20" s="859" t="s">
        <v>486</v>
      </c>
      <c r="I20" s="860"/>
      <c r="J20" s="861"/>
      <c r="L20" s="886" t="s">
        <v>508</v>
      </c>
      <c r="M20" s="887"/>
      <c r="N20" s="888"/>
      <c r="P20" s="896" t="s">
        <v>524</v>
      </c>
      <c r="Q20" s="897"/>
      <c r="R20" s="898"/>
    </row>
    <row r="21" spans="3:18" ht="13.15" customHeight="1">
      <c r="C21" s="848"/>
      <c r="D21" s="849"/>
      <c r="E21" s="850"/>
      <c r="F21" s="855"/>
      <c r="G21" s="361"/>
      <c r="H21" s="862" t="s">
        <v>487</v>
      </c>
      <c r="I21" s="863"/>
      <c r="J21" s="359" t="s">
        <v>180</v>
      </c>
      <c r="L21" s="862" t="s">
        <v>487</v>
      </c>
      <c r="M21" s="863"/>
      <c r="N21" s="359" t="s">
        <v>180</v>
      </c>
      <c r="P21" s="862" t="s">
        <v>487</v>
      </c>
      <c r="Q21" s="863"/>
      <c r="R21" s="359" t="s">
        <v>180</v>
      </c>
    </row>
    <row r="22" spans="3:18" ht="20.25" customHeight="1">
      <c r="C22" s="836" t="s">
        <v>457</v>
      </c>
      <c r="D22" s="836" t="s">
        <v>458</v>
      </c>
      <c r="E22" s="334" t="s">
        <v>459</v>
      </c>
      <c r="F22" s="2" t="s">
        <v>469</v>
      </c>
      <c r="H22" s="345"/>
      <c r="I22" s="342">
        <v>80</v>
      </c>
      <c r="J22" s="866">
        <f>+I22+I23</f>
        <v>100</v>
      </c>
      <c r="L22" s="345" t="s">
        <v>509</v>
      </c>
      <c r="M22" s="342">
        <v>0</v>
      </c>
      <c r="N22" s="866">
        <f>+M22+M23</f>
        <v>100</v>
      </c>
      <c r="P22" s="345" t="s">
        <v>509</v>
      </c>
      <c r="Q22" s="342">
        <v>0</v>
      </c>
      <c r="R22" s="866">
        <f>+Q22+Q23</f>
        <v>120</v>
      </c>
    </row>
    <row r="23" spans="3:18" ht="20.25" customHeight="1">
      <c r="C23" s="837"/>
      <c r="D23" s="837"/>
      <c r="E23" s="335" t="s">
        <v>460</v>
      </c>
      <c r="F23" s="6" t="s">
        <v>470</v>
      </c>
      <c r="H23" s="347"/>
      <c r="I23" s="343">
        <v>20</v>
      </c>
      <c r="J23" s="867"/>
      <c r="L23" s="347" t="s">
        <v>525</v>
      </c>
      <c r="M23" s="343">
        <v>100</v>
      </c>
      <c r="N23" s="867"/>
      <c r="P23" s="347" t="s">
        <v>525</v>
      </c>
      <c r="Q23" s="343">
        <v>120</v>
      </c>
      <c r="R23" s="867"/>
    </row>
    <row r="24" spans="3:18" ht="20.25" customHeight="1">
      <c r="C24" s="837"/>
      <c r="D24" s="837"/>
      <c r="E24" s="336" t="s">
        <v>461</v>
      </c>
      <c r="F24" s="4" t="s">
        <v>492</v>
      </c>
      <c r="H24" s="346" t="s">
        <v>687</v>
      </c>
      <c r="I24" s="344">
        <v>2</v>
      </c>
      <c r="J24" s="360">
        <f>+I24</f>
        <v>2</v>
      </c>
      <c r="L24" s="346"/>
      <c r="M24" s="344">
        <v>2</v>
      </c>
      <c r="N24" s="360">
        <f>+M24</f>
        <v>2</v>
      </c>
      <c r="P24" s="346"/>
      <c r="Q24" s="344">
        <v>4</v>
      </c>
      <c r="R24" s="360">
        <f>+Q24</f>
        <v>4</v>
      </c>
    </row>
    <row r="25" spans="3:18" ht="13.15" customHeight="1">
      <c r="C25" s="836" t="s">
        <v>462</v>
      </c>
      <c r="D25" s="836" t="s">
        <v>463</v>
      </c>
      <c r="E25" s="337" t="s">
        <v>464</v>
      </c>
      <c r="F25" s="2" t="s">
        <v>471</v>
      </c>
      <c r="H25" s="345"/>
      <c r="I25" s="342">
        <v>5</v>
      </c>
      <c r="J25" s="866">
        <f>+I25+I26</f>
        <v>10</v>
      </c>
      <c r="L25" s="345" t="s">
        <v>510</v>
      </c>
      <c r="M25" s="342">
        <v>1</v>
      </c>
      <c r="N25" s="866">
        <f>+M25+M26</f>
        <v>10</v>
      </c>
      <c r="P25" s="345" t="s">
        <v>510</v>
      </c>
      <c r="Q25" s="342">
        <v>1</v>
      </c>
      <c r="R25" s="866">
        <f>+Q25+Q26</f>
        <v>16</v>
      </c>
    </row>
    <row r="26" spans="3:18" ht="13.15" customHeight="1">
      <c r="C26" s="837"/>
      <c r="D26" s="837"/>
      <c r="E26" s="338" t="s">
        <v>473</v>
      </c>
      <c r="F26" s="4" t="s">
        <v>491</v>
      </c>
      <c r="H26" s="346" t="s">
        <v>687</v>
      </c>
      <c r="I26" s="344">
        <v>5</v>
      </c>
      <c r="J26" s="871"/>
      <c r="L26" s="346" t="s">
        <v>511</v>
      </c>
      <c r="M26" s="344">
        <v>9</v>
      </c>
      <c r="N26" s="871"/>
      <c r="P26" s="346" t="s">
        <v>511</v>
      </c>
      <c r="Q26" s="344">
        <v>15</v>
      </c>
      <c r="R26" s="871"/>
    </row>
    <row r="27" spans="3:18" ht="13.15" customHeight="1">
      <c r="C27" s="837"/>
      <c r="D27" s="837"/>
      <c r="E27" s="339"/>
      <c r="F27" s="6" t="s">
        <v>472</v>
      </c>
      <c r="H27" s="347"/>
      <c r="I27" s="343"/>
      <c r="J27" s="867"/>
      <c r="L27" s="347"/>
      <c r="M27" s="343"/>
      <c r="N27" s="867"/>
      <c r="P27" s="347"/>
      <c r="Q27" s="343"/>
      <c r="R27" s="867"/>
    </row>
    <row r="28" spans="3:18" ht="13.15" customHeight="1">
      <c r="C28" s="837"/>
      <c r="D28" s="837"/>
      <c r="E28" s="337" t="s">
        <v>668</v>
      </c>
      <c r="F28" s="4" t="s">
        <v>476</v>
      </c>
      <c r="H28" s="345"/>
      <c r="I28" s="342">
        <v>18</v>
      </c>
      <c r="J28" s="866">
        <f>+I28+I39</f>
        <v>138</v>
      </c>
      <c r="L28" s="345" t="s">
        <v>512</v>
      </c>
      <c r="M28" s="342">
        <v>23</v>
      </c>
      <c r="N28" s="866">
        <f>+M28+M39</f>
        <v>158</v>
      </c>
      <c r="P28" s="345" t="s">
        <v>531</v>
      </c>
      <c r="Q28" s="342">
        <v>50</v>
      </c>
      <c r="R28" s="866">
        <f>+Q28+Q39</f>
        <v>205</v>
      </c>
    </row>
    <row r="29" spans="3:18" ht="13.15" customHeight="1">
      <c r="C29" s="837"/>
      <c r="D29" s="837"/>
      <c r="E29" s="338" t="s">
        <v>474</v>
      </c>
      <c r="F29" s="4" t="s">
        <v>475</v>
      </c>
      <c r="H29" s="346"/>
      <c r="I29" s="344"/>
      <c r="J29" s="871"/>
      <c r="L29" s="346"/>
      <c r="M29" s="344"/>
      <c r="N29" s="871"/>
      <c r="P29" s="346"/>
      <c r="Q29" s="344"/>
      <c r="R29" s="871"/>
    </row>
    <row r="30" spans="3:18" ht="13.15" customHeight="1">
      <c r="C30" s="837"/>
      <c r="D30" s="837"/>
      <c r="E30" s="338"/>
      <c r="F30" s="199" t="s">
        <v>488</v>
      </c>
      <c r="H30" s="352"/>
      <c r="I30" s="355">
        <v>56</v>
      </c>
      <c r="J30" s="871"/>
      <c r="L30" s="376"/>
      <c r="M30" s="355">
        <v>60</v>
      </c>
      <c r="N30" s="871"/>
      <c r="P30" s="376"/>
      <c r="Q30" s="355">
        <v>60</v>
      </c>
      <c r="R30" s="871"/>
    </row>
    <row r="31" spans="3:18" ht="13.15" customHeight="1">
      <c r="C31" s="837"/>
      <c r="D31" s="837"/>
      <c r="E31" s="338"/>
      <c r="F31" s="201" t="s">
        <v>477</v>
      </c>
      <c r="H31" s="353"/>
      <c r="I31" s="356">
        <v>40</v>
      </c>
      <c r="J31" s="871"/>
      <c r="L31" s="880" t="s">
        <v>662</v>
      </c>
      <c r="M31" s="356">
        <v>50</v>
      </c>
      <c r="N31" s="871"/>
      <c r="P31" s="377" t="s">
        <v>658</v>
      </c>
      <c r="Q31" s="356">
        <v>70</v>
      </c>
      <c r="R31" s="871"/>
    </row>
    <row r="32" spans="3:18" ht="13.15" customHeight="1">
      <c r="C32" s="837"/>
      <c r="D32" s="837"/>
      <c r="E32" s="338"/>
      <c r="F32" s="201" t="s">
        <v>478</v>
      </c>
      <c r="H32" s="353"/>
      <c r="I32" s="356">
        <v>7</v>
      </c>
      <c r="J32" s="871"/>
      <c r="L32" s="881"/>
      <c r="M32" s="356">
        <v>5</v>
      </c>
      <c r="N32" s="871"/>
      <c r="P32" s="880" t="s">
        <v>662</v>
      </c>
      <c r="Q32" s="356">
        <v>5</v>
      </c>
      <c r="R32" s="871"/>
    </row>
    <row r="33" spans="3:18" ht="13.15" customHeight="1">
      <c r="C33" s="837"/>
      <c r="D33" s="837"/>
      <c r="E33" s="340"/>
      <c r="F33" s="201" t="s">
        <v>520</v>
      </c>
      <c r="H33" s="353"/>
      <c r="I33" s="356">
        <v>7</v>
      </c>
      <c r="J33" s="871"/>
      <c r="L33" s="881"/>
      <c r="M33" s="356">
        <v>7</v>
      </c>
      <c r="N33" s="871"/>
      <c r="P33" s="881"/>
      <c r="Q33" s="356">
        <v>7</v>
      </c>
      <c r="R33" s="871"/>
    </row>
    <row r="34" spans="3:18" ht="13.15" customHeight="1">
      <c r="C34" s="837"/>
      <c r="D34" s="837"/>
      <c r="E34" s="341" t="s">
        <v>465</v>
      </c>
      <c r="F34" s="348" t="s">
        <v>479</v>
      </c>
      <c r="G34" s="324"/>
      <c r="H34" s="353"/>
      <c r="I34" s="356">
        <v>5</v>
      </c>
      <c r="J34" s="871"/>
      <c r="L34" s="881"/>
      <c r="M34" s="356">
        <v>5</v>
      </c>
      <c r="N34" s="871"/>
      <c r="P34" s="881"/>
      <c r="Q34" s="356">
        <v>5</v>
      </c>
      <c r="R34" s="871"/>
    </row>
    <row r="35" spans="3:18" ht="13.15" customHeight="1">
      <c r="C35" s="837"/>
      <c r="D35" s="837"/>
      <c r="E35" s="338"/>
      <c r="F35" s="201" t="s">
        <v>480</v>
      </c>
      <c r="H35" s="353"/>
      <c r="I35" s="356">
        <v>2</v>
      </c>
      <c r="J35" s="871"/>
      <c r="L35" s="881"/>
      <c r="M35" s="356">
        <v>3</v>
      </c>
      <c r="N35" s="871"/>
      <c r="P35" s="881"/>
      <c r="Q35" s="356">
        <v>3</v>
      </c>
      <c r="R35" s="871"/>
    </row>
    <row r="36" spans="3:18" ht="13.15" customHeight="1">
      <c r="C36" s="837"/>
      <c r="D36" s="837"/>
      <c r="E36" s="338"/>
      <c r="F36" s="201" t="s">
        <v>481</v>
      </c>
      <c r="H36" s="353"/>
      <c r="I36" s="356">
        <v>1</v>
      </c>
      <c r="J36" s="871"/>
      <c r="L36" s="882"/>
      <c r="M36" s="356">
        <v>3</v>
      </c>
      <c r="N36" s="871"/>
      <c r="P36" s="882"/>
      <c r="Q36" s="356">
        <v>3</v>
      </c>
      <c r="R36" s="871"/>
    </row>
    <row r="37" spans="3:18" ht="13.15" customHeight="1">
      <c r="C37" s="837"/>
      <c r="D37" s="837"/>
      <c r="E37" s="338"/>
      <c r="F37" s="201" t="s">
        <v>482</v>
      </c>
      <c r="H37" s="353"/>
      <c r="I37" s="356">
        <v>1</v>
      </c>
      <c r="J37" s="871"/>
      <c r="L37" s="377"/>
      <c r="M37" s="356">
        <v>2</v>
      </c>
      <c r="N37" s="871"/>
      <c r="P37" s="377"/>
      <c r="Q37" s="356">
        <v>2</v>
      </c>
      <c r="R37" s="871"/>
    </row>
    <row r="38" spans="3:18" ht="13.15" customHeight="1">
      <c r="C38" s="837"/>
      <c r="D38" s="837"/>
      <c r="E38" s="338"/>
      <c r="F38" s="349" t="s">
        <v>483</v>
      </c>
      <c r="H38" s="354"/>
      <c r="I38" s="357">
        <v>1</v>
      </c>
      <c r="J38" s="871"/>
      <c r="L38" s="378"/>
      <c r="M38" s="357">
        <v>0</v>
      </c>
      <c r="N38" s="871"/>
      <c r="P38" s="378"/>
      <c r="Q38" s="357">
        <v>0</v>
      </c>
      <c r="R38" s="871"/>
    </row>
    <row r="39" spans="3:18" ht="13.15" customHeight="1">
      <c r="C39" s="837"/>
      <c r="D39" s="837"/>
      <c r="E39" s="338"/>
      <c r="F39" s="209" t="s">
        <v>484</v>
      </c>
      <c r="H39" s="350"/>
      <c r="I39" s="358">
        <f>SUM(I30:I38)</f>
        <v>120</v>
      </c>
      <c r="J39" s="872"/>
      <c r="L39" s="350"/>
      <c r="M39" s="358">
        <f>SUM(M30:M38)</f>
        <v>135</v>
      </c>
      <c r="N39" s="872"/>
      <c r="P39" s="350"/>
      <c r="Q39" s="358">
        <f>SUM(Q30:Q38)</f>
        <v>155</v>
      </c>
      <c r="R39" s="872"/>
    </row>
    <row r="40" spans="3:18" ht="13.15" customHeight="1">
      <c r="C40" s="837"/>
      <c r="D40" s="837"/>
      <c r="E40" s="338"/>
      <c r="F40" s="4" t="s">
        <v>515</v>
      </c>
      <c r="H40" s="429"/>
      <c r="I40" s="430"/>
      <c r="J40" s="868">
        <v>0</v>
      </c>
      <c r="L40" s="391"/>
      <c r="M40" s="392"/>
      <c r="N40" s="899">
        <f>SUM(M40:M49)</f>
        <v>60</v>
      </c>
      <c r="P40" s="395"/>
      <c r="Q40" s="396"/>
      <c r="R40" s="902">
        <f>SUM(Q40:Q49)</f>
        <v>155</v>
      </c>
    </row>
    <row r="41" spans="3:18" ht="13.15" customHeight="1">
      <c r="C41" s="837"/>
      <c r="D41" s="837"/>
      <c r="E41" s="338"/>
      <c r="F41" s="4" t="s">
        <v>513</v>
      </c>
      <c r="H41" s="429"/>
      <c r="I41" s="430">
        <v>0</v>
      </c>
      <c r="J41" s="869"/>
      <c r="L41" s="391" t="s">
        <v>517</v>
      </c>
      <c r="M41" s="392">
        <v>30</v>
      </c>
      <c r="N41" s="900"/>
      <c r="P41" s="395" t="s">
        <v>526</v>
      </c>
      <c r="Q41" s="396">
        <v>50</v>
      </c>
      <c r="R41" s="903"/>
    </row>
    <row r="42" spans="3:18" ht="13.15" customHeight="1">
      <c r="C42" s="837"/>
      <c r="D42" s="837"/>
      <c r="E42" s="338"/>
      <c r="F42" s="4" t="s">
        <v>514</v>
      </c>
      <c r="H42" s="429"/>
      <c r="I42" s="430">
        <v>0</v>
      </c>
      <c r="J42" s="869"/>
      <c r="L42" s="391" t="s">
        <v>518</v>
      </c>
      <c r="M42" s="392">
        <v>12</v>
      </c>
      <c r="N42" s="900"/>
      <c r="P42" s="395" t="s">
        <v>518</v>
      </c>
      <c r="Q42" s="396">
        <v>12</v>
      </c>
      <c r="R42" s="903"/>
    </row>
    <row r="43" spans="3:18" ht="13.15" customHeight="1">
      <c r="C43" s="837"/>
      <c r="D43" s="837"/>
      <c r="E43" s="338"/>
      <c r="F43" s="4" t="s">
        <v>519</v>
      </c>
      <c r="H43" s="429"/>
      <c r="I43" s="430">
        <v>0</v>
      </c>
      <c r="J43" s="869"/>
      <c r="L43" s="391" t="s">
        <v>518</v>
      </c>
      <c r="M43" s="392">
        <v>12</v>
      </c>
      <c r="N43" s="900"/>
      <c r="P43" s="395" t="s">
        <v>518</v>
      </c>
      <c r="Q43" s="396">
        <v>12</v>
      </c>
      <c r="R43" s="903"/>
    </row>
    <row r="44" spans="3:18" ht="13.15" customHeight="1">
      <c r="C44" s="837"/>
      <c r="D44" s="837"/>
      <c r="E44" s="338"/>
      <c r="F44" s="4" t="s">
        <v>529</v>
      </c>
      <c r="H44" s="429"/>
      <c r="I44" s="430">
        <v>0</v>
      </c>
      <c r="J44" s="869"/>
      <c r="L44" s="391" t="s">
        <v>527</v>
      </c>
      <c r="M44" s="392">
        <v>2</v>
      </c>
      <c r="N44" s="900"/>
      <c r="P44" s="395" t="s">
        <v>527</v>
      </c>
      <c r="Q44" s="396">
        <v>2</v>
      </c>
      <c r="R44" s="903"/>
    </row>
    <row r="45" spans="3:18" ht="13.15" customHeight="1">
      <c r="C45" s="837"/>
      <c r="D45" s="837"/>
      <c r="E45" s="338"/>
      <c r="F45" s="4" t="s">
        <v>530</v>
      </c>
      <c r="H45" s="429"/>
      <c r="I45" s="430">
        <v>0</v>
      </c>
      <c r="J45" s="869"/>
      <c r="L45" s="391" t="s">
        <v>528</v>
      </c>
      <c r="M45" s="392">
        <v>4</v>
      </c>
      <c r="N45" s="900"/>
      <c r="P45" s="395" t="s">
        <v>528</v>
      </c>
      <c r="Q45" s="396">
        <v>4</v>
      </c>
      <c r="R45" s="903"/>
    </row>
    <row r="46" spans="3:18" ht="13.15" customHeight="1">
      <c r="C46" s="837"/>
      <c r="D46" s="837"/>
      <c r="E46" s="338"/>
      <c r="F46" s="4" t="s">
        <v>516</v>
      </c>
      <c r="H46" s="429"/>
      <c r="I46" s="430">
        <v>0</v>
      </c>
      <c r="J46" s="869"/>
      <c r="L46" s="391"/>
      <c r="M46" s="392">
        <v>0</v>
      </c>
      <c r="N46" s="900"/>
      <c r="P46" s="395" t="s">
        <v>532</v>
      </c>
      <c r="Q46" s="396">
        <v>30</v>
      </c>
      <c r="R46" s="903"/>
    </row>
    <row r="47" spans="3:18" ht="13.15" customHeight="1">
      <c r="C47" s="837"/>
      <c r="D47" s="837"/>
      <c r="E47" s="338"/>
      <c r="F47" s="1" t="s">
        <v>489</v>
      </c>
      <c r="H47" s="429"/>
      <c r="I47" s="430">
        <v>0</v>
      </c>
      <c r="J47" s="869"/>
      <c r="L47" s="391"/>
      <c r="M47" s="392">
        <v>0</v>
      </c>
      <c r="N47" s="900"/>
      <c r="P47" s="395" t="s">
        <v>533</v>
      </c>
      <c r="Q47" s="396">
        <v>30</v>
      </c>
      <c r="R47" s="903"/>
    </row>
    <row r="48" spans="3:18" ht="13.15" customHeight="1">
      <c r="C48" s="837"/>
      <c r="D48" s="837"/>
      <c r="E48" s="338"/>
      <c r="F48" s="1" t="s">
        <v>490</v>
      </c>
      <c r="H48" s="429"/>
      <c r="I48" s="430">
        <v>0</v>
      </c>
      <c r="J48" s="869"/>
      <c r="L48" s="391"/>
      <c r="M48" s="392">
        <v>0</v>
      </c>
      <c r="N48" s="900"/>
      <c r="P48" s="395" t="s">
        <v>534</v>
      </c>
      <c r="Q48" s="396">
        <v>15</v>
      </c>
      <c r="R48" s="903"/>
    </row>
    <row r="49" spans="3:18" ht="13.15" customHeight="1">
      <c r="C49" s="837"/>
      <c r="D49" s="838"/>
      <c r="E49" s="339"/>
      <c r="F49" s="46"/>
      <c r="H49" s="431"/>
      <c r="I49" s="432"/>
      <c r="J49" s="870"/>
      <c r="L49" s="393"/>
      <c r="M49" s="394"/>
      <c r="N49" s="901"/>
      <c r="P49" s="397"/>
      <c r="Q49" s="398"/>
      <c r="R49" s="904"/>
    </row>
    <row r="50" spans="3:18" ht="15.75" customHeight="1">
      <c r="C50" s="837"/>
      <c r="D50" s="839" t="s">
        <v>466</v>
      </c>
      <c r="E50" s="840" t="s">
        <v>669</v>
      </c>
      <c r="F50" s="326" t="s">
        <v>494</v>
      </c>
      <c r="G50" s="324"/>
      <c r="H50" s="345"/>
      <c r="I50" s="344"/>
      <c r="J50" s="866">
        <v>200</v>
      </c>
      <c r="L50" s="345" t="s">
        <v>523</v>
      </c>
      <c r="M50" s="344"/>
      <c r="N50" s="866">
        <v>170</v>
      </c>
      <c r="P50" s="345" t="s">
        <v>523</v>
      </c>
      <c r="Q50" s="344"/>
      <c r="R50" s="866">
        <v>200</v>
      </c>
    </row>
    <row r="51" spans="3:18" ht="15.75" customHeight="1">
      <c r="C51" s="837"/>
      <c r="D51" s="839"/>
      <c r="E51" s="841"/>
      <c r="F51" s="327" t="s">
        <v>497</v>
      </c>
      <c r="G51" s="324"/>
      <c r="H51" s="346"/>
      <c r="I51" s="344"/>
      <c r="J51" s="871"/>
      <c r="L51" s="346" t="s">
        <v>497</v>
      </c>
      <c r="M51" s="344"/>
      <c r="N51" s="871"/>
      <c r="P51" s="346" t="s">
        <v>497</v>
      </c>
      <c r="Q51" s="344"/>
      <c r="R51" s="871"/>
    </row>
    <row r="52" spans="3:18" ht="15.75" customHeight="1">
      <c r="C52" s="837"/>
      <c r="D52" s="839"/>
      <c r="E52" s="841"/>
      <c r="F52" s="327" t="s">
        <v>495</v>
      </c>
      <c r="G52" s="324"/>
      <c r="H52" s="346"/>
      <c r="I52" s="344"/>
      <c r="J52" s="871"/>
      <c r="L52" s="346" t="s">
        <v>521</v>
      </c>
      <c r="M52" s="344"/>
      <c r="N52" s="871"/>
      <c r="P52" s="346" t="s">
        <v>521</v>
      </c>
      <c r="Q52" s="344"/>
      <c r="R52" s="871"/>
    </row>
    <row r="53" spans="3:18" ht="15.75" customHeight="1">
      <c r="C53" s="837"/>
      <c r="D53" s="839"/>
      <c r="E53" s="841"/>
      <c r="F53" s="327" t="s">
        <v>496</v>
      </c>
      <c r="G53" s="324"/>
      <c r="H53" s="346"/>
      <c r="I53" s="344"/>
      <c r="J53" s="871"/>
      <c r="L53" s="346" t="s">
        <v>661</v>
      </c>
      <c r="M53" s="344"/>
      <c r="N53" s="871"/>
      <c r="P53" s="346" t="s">
        <v>661</v>
      </c>
      <c r="Q53" s="344"/>
      <c r="R53" s="871"/>
    </row>
    <row r="54" spans="3:18" ht="15.75" customHeight="1">
      <c r="C54" s="837"/>
      <c r="D54" s="839"/>
      <c r="E54" s="338" t="s">
        <v>467</v>
      </c>
      <c r="F54" s="327"/>
      <c r="G54" s="324"/>
      <c r="H54" s="346"/>
      <c r="I54" s="344"/>
      <c r="J54" s="871"/>
      <c r="L54" s="346" t="s">
        <v>522</v>
      </c>
      <c r="M54" s="344"/>
      <c r="N54" s="871"/>
      <c r="P54" s="346" t="s">
        <v>522</v>
      </c>
      <c r="Q54" s="344"/>
      <c r="R54" s="871"/>
    </row>
    <row r="55" spans="3:18" ht="15.75" customHeight="1">
      <c r="C55" s="837"/>
      <c r="D55" s="839"/>
      <c r="E55" s="851" t="s">
        <v>468</v>
      </c>
      <c r="F55" s="327"/>
      <c r="G55" s="324"/>
      <c r="H55" s="346"/>
      <c r="I55" s="344"/>
      <c r="J55" s="871"/>
      <c r="L55" s="346"/>
      <c r="M55" s="344"/>
      <c r="N55" s="871"/>
      <c r="P55" s="346"/>
      <c r="Q55" s="344"/>
      <c r="R55" s="871"/>
    </row>
    <row r="56" spans="3:18" ht="15.75" customHeight="1">
      <c r="C56" s="837"/>
      <c r="D56" s="839"/>
      <c r="E56" s="841"/>
      <c r="F56" s="327"/>
      <c r="G56" s="324"/>
      <c r="H56" s="346"/>
      <c r="I56" s="344"/>
      <c r="J56" s="871"/>
      <c r="L56" s="346"/>
      <c r="M56" s="344"/>
      <c r="N56" s="871"/>
      <c r="P56" s="346"/>
      <c r="Q56" s="344"/>
      <c r="R56" s="871"/>
    </row>
    <row r="57" spans="3:18" ht="15.75" customHeight="1">
      <c r="C57" s="837"/>
      <c r="D57" s="839"/>
      <c r="E57" s="851" t="s">
        <v>659</v>
      </c>
      <c r="F57" s="864" t="s">
        <v>493</v>
      </c>
      <c r="G57" s="325"/>
      <c r="H57" s="873" t="s">
        <v>660</v>
      </c>
      <c r="I57" s="874"/>
      <c r="J57" s="866">
        <v>50</v>
      </c>
      <c r="L57" s="889" t="s">
        <v>509</v>
      </c>
      <c r="M57" s="890"/>
      <c r="N57" s="866">
        <v>0</v>
      </c>
      <c r="P57" s="889" t="s">
        <v>509</v>
      </c>
      <c r="Q57" s="890"/>
      <c r="R57" s="866">
        <v>0</v>
      </c>
    </row>
    <row r="58" spans="3:18" ht="15.75" customHeight="1">
      <c r="C58" s="838"/>
      <c r="D58" s="839"/>
      <c r="E58" s="852"/>
      <c r="F58" s="865"/>
      <c r="G58" s="325"/>
      <c r="H58" s="875"/>
      <c r="I58" s="876"/>
      <c r="J58" s="867"/>
      <c r="L58" s="891"/>
      <c r="M58" s="892"/>
      <c r="N58" s="867"/>
      <c r="P58" s="891"/>
      <c r="Q58" s="892"/>
      <c r="R58" s="867"/>
    </row>
    <row r="59" spans="3:18" ht="19.149999999999999" customHeight="1">
      <c r="C59" s="213"/>
      <c r="D59" s="254"/>
      <c r="E59" s="254" t="s">
        <v>180</v>
      </c>
      <c r="F59" s="214"/>
      <c r="H59" s="350"/>
      <c r="I59" s="358"/>
      <c r="J59" s="351">
        <f>SUM(J22:J58)</f>
        <v>500</v>
      </c>
      <c r="L59" s="350"/>
      <c r="M59" s="358"/>
      <c r="N59" s="351">
        <f>SUM(N22:N58)</f>
        <v>500</v>
      </c>
      <c r="P59" s="350"/>
      <c r="Q59" s="358"/>
      <c r="R59" s="351">
        <f>SUM(R22:R58)</f>
        <v>700</v>
      </c>
    </row>
    <row r="60" spans="3:18" ht="13.15" customHeight="1">
      <c r="H60" s="330" t="s">
        <v>1383</v>
      </c>
    </row>
    <row r="61" spans="3:18" ht="13.15" customHeight="1">
      <c r="H61" s="330" t="s">
        <v>506</v>
      </c>
      <c r="L61" s="330" t="s">
        <v>506</v>
      </c>
      <c r="P61" s="330" t="s">
        <v>506</v>
      </c>
    </row>
    <row r="62" spans="3:18" ht="13.15" customHeight="1">
      <c r="H62" s="363" t="s">
        <v>498</v>
      </c>
      <c r="I62" s="364"/>
      <c r="J62" s="372">
        <f>+I23+I24+J25</f>
        <v>32</v>
      </c>
      <c r="L62" s="363" t="s">
        <v>498</v>
      </c>
      <c r="M62" s="364"/>
      <c r="N62" s="372">
        <f>+M23+M24+N25</f>
        <v>112</v>
      </c>
      <c r="P62" s="363" t="s">
        <v>498</v>
      </c>
      <c r="Q62" s="364"/>
      <c r="R62" s="372">
        <f>+Q23+Q24+R25</f>
        <v>140</v>
      </c>
    </row>
    <row r="63" spans="3:18" ht="13.15" customHeight="1">
      <c r="H63" s="877" t="s">
        <v>499</v>
      </c>
      <c r="I63" s="365" t="s">
        <v>502</v>
      </c>
      <c r="J63" s="332">
        <f>+J28</f>
        <v>138</v>
      </c>
      <c r="L63" s="877" t="s">
        <v>499</v>
      </c>
      <c r="M63" s="365" t="s">
        <v>502</v>
      </c>
      <c r="N63" s="332">
        <f>+N28+N40</f>
        <v>218</v>
      </c>
      <c r="P63" s="877" t="s">
        <v>499</v>
      </c>
      <c r="Q63" s="365" t="s">
        <v>502</v>
      </c>
      <c r="R63" s="332">
        <f>+R28+R40</f>
        <v>360</v>
      </c>
    </row>
    <row r="64" spans="3:18" ht="13.15" customHeight="1">
      <c r="H64" s="878"/>
      <c r="I64" s="366" t="s">
        <v>503</v>
      </c>
      <c r="J64" s="333">
        <f>+J50</f>
        <v>200</v>
      </c>
      <c r="L64" s="878"/>
      <c r="M64" s="366" t="s">
        <v>503</v>
      </c>
      <c r="N64" s="333">
        <f>+N50</f>
        <v>170</v>
      </c>
      <c r="P64" s="878"/>
      <c r="Q64" s="366" t="s">
        <v>503</v>
      </c>
      <c r="R64" s="333">
        <f>+R50</f>
        <v>200</v>
      </c>
    </row>
    <row r="65" spans="8:18" ht="13.15" customHeight="1">
      <c r="H65" s="879"/>
      <c r="I65" s="369" t="s">
        <v>414</v>
      </c>
      <c r="J65" s="374">
        <f>+J63+J64</f>
        <v>338</v>
      </c>
      <c r="L65" s="879"/>
      <c r="M65" s="369" t="s">
        <v>414</v>
      </c>
      <c r="N65" s="375">
        <f>+N63+N64</f>
        <v>388</v>
      </c>
      <c r="P65" s="879"/>
      <c r="Q65" s="369" t="s">
        <v>414</v>
      </c>
      <c r="R65" s="379">
        <f>+R63+R64</f>
        <v>560</v>
      </c>
    </row>
    <row r="66" spans="8:18" ht="13.15" customHeight="1">
      <c r="H66" s="877" t="s">
        <v>500</v>
      </c>
      <c r="I66" s="365" t="s">
        <v>504</v>
      </c>
      <c r="J66" s="332">
        <f>+I22</f>
        <v>80</v>
      </c>
      <c r="L66" s="877" t="s">
        <v>500</v>
      </c>
      <c r="M66" s="365" t="s">
        <v>504</v>
      </c>
      <c r="N66" s="332">
        <f>+M22</f>
        <v>0</v>
      </c>
      <c r="P66" s="877" t="s">
        <v>500</v>
      </c>
      <c r="Q66" s="365" t="s">
        <v>504</v>
      </c>
      <c r="R66" s="332">
        <f>+Q22</f>
        <v>0</v>
      </c>
    </row>
    <row r="67" spans="8:18" ht="13.15" customHeight="1">
      <c r="H67" s="878"/>
      <c r="I67" s="370" t="s">
        <v>505</v>
      </c>
      <c r="J67" s="390">
        <f>+J57</f>
        <v>50</v>
      </c>
      <c r="L67" s="878"/>
      <c r="M67" s="370" t="s">
        <v>505</v>
      </c>
      <c r="N67" s="362">
        <f>+N57</f>
        <v>0</v>
      </c>
      <c r="P67" s="878"/>
      <c r="Q67" s="370" t="s">
        <v>505</v>
      </c>
      <c r="R67" s="362">
        <f>+R57</f>
        <v>0</v>
      </c>
    </row>
    <row r="68" spans="8:18" ht="13.15" customHeight="1">
      <c r="H68" s="879"/>
      <c r="I68" s="371" t="s">
        <v>414</v>
      </c>
      <c r="J68" s="373">
        <f>+J66+J67</f>
        <v>130</v>
      </c>
      <c r="L68" s="879"/>
      <c r="M68" s="371" t="s">
        <v>414</v>
      </c>
      <c r="N68" s="373">
        <f>+N66+N67</f>
        <v>0</v>
      </c>
      <c r="P68" s="879"/>
      <c r="Q68" s="371" t="s">
        <v>414</v>
      </c>
      <c r="R68" s="373">
        <f>+R66+R67</f>
        <v>0</v>
      </c>
    </row>
    <row r="69" spans="8:18" ht="13.15" customHeight="1">
      <c r="H69" s="367" t="s">
        <v>501</v>
      </c>
      <c r="I69" s="368"/>
      <c r="J69" s="331">
        <f>+J62+J65+J68</f>
        <v>500</v>
      </c>
      <c r="L69" s="367" t="s">
        <v>501</v>
      </c>
      <c r="M69" s="368"/>
      <c r="N69" s="331">
        <f>+N62+N65+N68</f>
        <v>500</v>
      </c>
      <c r="P69" s="367" t="s">
        <v>501</v>
      </c>
      <c r="Q69" s="368"/>
      <c r="R69" s="331">
        <f>+R62+R65+R68</f>
        <v>700</v>
      </c>
    </row>
    <row r="70" spans="8:18" ht="13.15" customHeight="1"/>
    <row r="71" spans="8:18" ht="19.149999999999999" customHeight="1">
      <c r="H71" s="381" t="s">
        <v>656</v>
      </c>
      <c r="I71" s="382"/>
      <c r="J71" s="383">
        <v>266</v>
      </c>
      <c r="L71" s="384" t="s">
        <v>656</v>
      </c>
      <c r="M71" s="385"/>
      <c r="N71" s="386">
        <v>306</v>
      </c>
      <c r="P71" s="387" t="s">
        <v>656</v>
      </c>
      <c r="Q71" s="388"/>
      <c r="R71" s="389">
        <v>440</v>
      </c>
    </row>
    <row r="72" spans="8:18" ht="19.149999999999999" customHeight="1">
      <c r="H72" s="381" t="s">
        <v>657</v>
      </c>
      <c r="I72" s="382"/>
      <c r="J72" s="383">
        <f>+J71*2.5</f>
        <v>665</v>
      </c>
      <c r="L72" s="384" t="s">
        <v>657</v>
      </c>
      <c r="M72" s="385"/>
      <c r="N72" s="386">
        <f>+N71*2.5</f>
        <v>765</v>
      </c>
      <c r="P72" s="387" t="s">
        <v>657</v>
      </c>
      <c r="Q72" s="388"/>
      <c r="R72" s="389">
        <f>+R71*2.5</f>
        <v>1100</v>
      </c>
    </row>
  </sheetData>
  <mergeCells count="49">
    <mergeCell ref="H66:H68"/>
    <mergeCell ref="E55:E56"/>
    <mergeCell ref="L31:L36"/>
    <mergeCell ref="P19:R19"/>
    <mergeCell ref="P20:R20"/>
    <mergeCell ref="P21:Q21"/>
    <mergeCell ref="R22:R23"/>
    <mergeCell ref="R25:R27"/>
    <mergeCell ref="R28:R39"/>
    <mergeCell ref="N57:N58"/>
    <mergeCell ref="L63:L65"/>
    <mergeCell ref="L66:L68"/>
    <mergeCell ref="L57:M58"/>
    <mergeCell ref="N28:N39"/>
    <mergeCell ref="N40:N49"/>
    <mergeCell ref="R40:R49"/>
    <mergeCell ref="R50:R56"/>
    <mergeCell ref="P57:Q58"/>
    <mergeCell ref="R57:R58"/>
    <mergeCell ref="H63:H65"/>
    <mergeCell ref="P63:P65"/>
    <mergeCell ref="P66:P68"/>
    <mergeCell ref="P32:P36"/>
    <mergeCell ref="L19:N19"/>
    <mergeCell ref="L20:N20"/>
    <mergeCell ref="L21:M21"/>
    <mergeCell ref="N22:N23"/>
    <mergeCell ref="N25:N27"/>
    <mergeCell ref="N50:N56"/>
    <mergeCell ref="F19:F21"/>
    <mergeCell ref="H19:J19"/>
    <mergeCell ref="H20:J20"/>
    <mergeCell ref="H21:I21"/>
    <mergeCell ref="F57:F58"/>
    <mergeCell ref="J57:J58"/>
    <mergeCell ref="J40:J49"/>
    <mergeCell ref="J50:J56"/>
    <mergeCell ref="J22:J23"/>
    <mergeCell ref="J25:J27"/>
    <mergeCell ref="J28:J39"/>
    <mergeCell ref="H57:I58"/>
    <mergeCell ref="C25:C58"/>
    <mergeCell ref="D25:D49"/>
    <mergeCell ref="D50:D58"/>
    <mergeCell ref="E50:E53"/>
    <mergeCell ref="C19:E21"/>
    <mergeCell ref="C22:C24"/>
    <mergeCell ref="D22:D24"/>
    <mergeCell ref="E57:E58"/>
  </mergeCells>
  <phoneticPr fontId="1"/>
  <pageMargins left="0.23622047244094491" right="0.19685039370078741" top="0.35433070866141736" bottom="0.19685039370078741" header="0.31496062992125984" footer="0.15748031496062992"/>
  <pageSetup paperSize="8" scale="110" orientation="landscape" r:id="rId1"/>
</worksheet>
</file>

<file path=xl/worksheets/sheet10.xml><?xml version="1.0" encoding="utf-8"?>
<worksheet xmlns="http://schemas.openxmlformats.org/spreadsheetml/2006/main" xmlns:r="http://schemas.openxmlformats.org/officeDocument/2006/relationships">
  <dimension ref="B2:Y53"/>
  <sheetViews>
    <sheetView topLeftCell="A25" workbookViewId="0">
      <selection activeCell="A31" sqref="A31"/>
    </sheetView>
  </sheetViews>
  <sheetFormatPr defaultRowHeight="13.5"/>
  <cols>
    <col min="4" max="24" width="7.625" customWidth="1"/>
  </cols>
  <sheetData>
    <row r="2" spans="2:25">
      <c r="B2" t="s">
        <v>691</v>
      </c>
    </row>
    <row r="3" spans="2:25">
      <c r="D3" t="s">
        <v>692</v>
      </c>
      <c r="Q3" t="s">
        <v>715</v>
      </c>
    </row>
    <row r="4" spans="2:25">
      <c r="B4" s="1011"/>
      <c r="C4" s="1013"/>
      <c r="D4" s="406">
        <v>1996</v>
      </c>
      <c r="E4" s="406">
        <v>1997</v>
      </c>
      <c r="F4" s="406">
        <v>1998</v>
      </c>
      <c r="G4" s="406">
        <v>1999</v>
      </c>
      <c r="H4" s="406">
        <v>2000</v>
      </c>
      <c r="I4" s="406">
        <v>2001</v>
      </c>
      <c r="J4" s="406">
        <v>2002</v>
      </c>
      <c r="K4" s="406">
        <v>2003</v>
      </c>
      <c r="L4" s="406">
        <v>2004</v>
      </c>
      <c r="M4" s="406">
        <v>2005</v>
      </c>
      <c r="N4" s="406">
        <v>2006</v>
      </c>
      <c r="O4" s="406">
        <v>2007</v>
      </c>
      <c r="P4" s="406">
        <v>2008</v>
      </c>
      <c r="Q4" s="406">
        <v>2009</v>
      </c>
      <c r="R4" s="406">
        <v>2010</v>
      </c>
      <c r="S4" s="406">
        <v>2011</v>
      </c>
      <c r="T4" s="406">
        <v>2012</v>
      </c>
      <c r="U4" s="406">
        <v>2013</v>
      </c>
      <c r="V4" s="406">
        <v>2014</v>
      </c>
      <c r="W4" s="406" t="s">
        <v>693</v>
      </c>
      <c r="X4" s="406" t="s">
        <v>694</v>
      </c>
    </row>
    <row r="5" spans="2:25">
      <c r="B5" s="1063" t="s">
        <v>695</v>
      </c>
      <c r="C5" s="443" t="s">
        <v>696</v>
      </c>
      <c r="D5" s="223">
        <v>8100.2</v>
      </c>
      <c r="E5" s="223">
        <v>8608.5</v>
      </c>
      <c r="F5" s="223">
        <v>9089.2000000000007</v>
      </c>
      <c r="G5" s="223">
        <v>9660.6</v>
      </c>
      <c r="H5" s="223">
        <v>10284.799999999999</v>
      </c>
      <c r="I5" s="223">
        <v>10621.8</v>
      </c>
      <c r="J5" s="223">
        <v>10977.5</v>
      </c>
      <c r="K5" s="223">
        <v>11510.7</v>
      </c>
      <c r="L5" s="223">
        <v>12274.9</v>
      </c>
      <c r="M5" s="223">
        <v>13093.7</v>
      </c>
      <c r="N5" s="223">
        <v>13855.9</v>
      </c>
      <c r="O5" s="223">
        <v>14477.6</v>
      </c>
      <c r="P5" s="223">
        <v>14718.6</v>
      </c>
      <c r="Q5" s="223">
        <v>14418.7</v>
      </c>
      <c r="R5" s="223">
        <v>14964.4</v>
      </c>
      <c r="S5" s="223">
        <v>15517.9</v>
      </c>
      <c r="T5" s="223">
        <v>16155.3</v>
      </c>
      <c r="U5" s="223">
        <v>16663.2</v>
      </c>
      <c r="V5" s="223">
        <v>17348.099999999999</v>
      </c>
      <c r="W5" s="444">
        <f>+V5-D5</f>
        <v>9247.8999999999978</v>
      </c>
      <c r="X5" s="445">
        <f>+V5/D5</f>
        <v>2.1416878595590232</v>
      </c>
    </row>
    <row r="6" spans="2:25" s="178" customFormat="1">
      <c r="B6" s="1064"/>
      <c r="C6" s="446" t="s">
        <v>697</v>
      </c>
      <c r="D6" s="240">
        <f>+D5/D$27</f>
        <v>0.25831613925766239</v>
      </c>
      <c r="E6" s="240">
        <f t="shared" ref="E6:V6" si="0">+E5/E$27</f>
        <v>0.27553283765055325</v>
      </c>
      <c r="F6" s="240">
        <f t="shared" si="0"/>
        <v>0.2925469596899824</v>
      </c>
      <c r="G6" s="240">
        <f t="shared" si="0"/>
        <v>0.29943649922820853</v>
      </c>
      <c r="H6" s="240">
        <f t="shared" si="0"/>
        <v>0.30943362166227906</v>
      </c>
      <c r="I6" s="240">
        <f t="shared" si="0"/>
        <v>0.32126232884791622</v>
      </c>
      <c r="J6" s="240">
        <f t="shared" si="0"/>
        <v>0.31919873919769237</v>
      </c>
      <c r="K6" s="240">
        <f t="shared" si="0"/>
        <v>0.29761329172344075</v>
      </c>
      <c r="L6" s="240">
        <f t="shared" si="0"/>
        <v>0.28199426128388266</v>
      </c>
      <c r="M6" s="240">
        <f t="shared" si="0"/>
        <v>0.27792529763989449</v>
      </c>
      <c r="N6" s="240">
        <f t="shared" si="0"/>
        <v>0.27143682720656653</v>
      </c>
      <c r="O6" s="240">
        <f t="shared" si="0"/>
        <v>0.25134373133706478</v>
      </c>
      <c r="P6" s="240">
        <f t="shared" si="0"/>
        <v>0.23360372785751357</v>
      </c>
      <c r="Q6" s="240">
        <f t="shared" si="0"/>
        <v>0.24107829564682359</v>
      </c>
      <c r="R6" s="240">
        <f t="shared" si="0"/>
        <v>0.2278275961816604</v>
      </c>
      <c r="S6" s="240">
        <f t="shared" si="0"/>
        <v>0.21332968570855113</v>
      </c>
      <c r="T6" s="240">
        <f t="shared" si="0"/>
        <v>0.21804849211233845</v>
      </c>
      <c r="U6" s="240">
        <f t="shared" si="0"/>
        <v>0.21921225037493094</v>
      </c>
      <c r="V6" s="240">
        <f t="shared" si="0"/>
        <v>0.22004464795342404</v>
      </c>
      <c r="W6" s="447">
        <f>+V6-D6</f>
        <v>-3.8271491304238348E-2</v>
      </c>
      <c r="X6" s="448" t="s">
        <v>698</v>
      </c>
    </row>
    <row r="7" spans="2:25">
      <c r="B7" s="1063" t="s">
        <v>699</v>
      </c>
      <c r="C7" s="443" t="s">
        <v>696</v>
      </c>
      <c r="D7" s="223">
        <v>860.8</v>
      </c>
      <c r="E7" s="223">
        <v>958.2</v>
      </c>
      <c r="F7" s="223">
        <v>1025.3</v>
      </c>
      <c r="G7" s="223">
        <v>1089.5</v>
      </c>
      <c r="H7" s="223">
        <v>1205.2</v>
      </c>
      <c r="I7" s="223">
        <v>1332.2</v>
      </c>
      <c r="J7" s="223">
        <v>1461.9</v>
      </c>
      <c r="K7" s="223">
        <v>1649.9</v>
      </c>
      <c r="L7" s="223">
        <v>1941.7</v>
      </c>
      <c r="M7" s="223">
        <v>2268.6</v>
      </c>
      <c r="N7" s="223">
        <v>2729.8</v>
      </c>
      <c r="O7" s="223">
        <v>3523.1</v>
      </c>
      <c r="P7" s="223">
        <v>4558.5</v>
      </c>
      <c r="Q7" s="223">
        <v>5059.3999999999996</v>
      </c>
      <c r="R7" s="223">
        <v>6039.4</v>
      </c>
      <c r="S7" s="223">
        <v>7492.5</v>
      </c>
      <c r="T7" s="223">
        <v>8461.6</v>
      </c>
      <c r="U7" s="223">
        <v>9490.7000000000007</v>
      </c>
      <c r="V7" s="223">
        <v>10354.799999999999</v>
      </c>
      <c r="W7" s="444">
        <f t="shared" ref="W7:W26" si="1">+V7-D7</f>
        <v>9494</v>
      </c>
      <c r="X7" s="445">
        <f t="shared" ref="X7" si="2">+V7/D7</f>
        <v>12.029275092936803</v>
      </c>
    </row>
    <row r="8" spans="2:25">
      <c r="B8" s="1064"/>
      <c r="C8" s="449" t="s">
        <v>697</v>
      </c>
      <c r="D8" s="240">
        <f t="shared" ref="D8:V8" si="3">+D7/D$27</f>
        <v>2.7450992898076069E-2</v>
      </c>
      <c r="E8" s="240">
        <f t="shared" si="3"/>
        <v>3.0669171753123094E-2</v>
      </c>
      <c r="F8" s="240">
        <f t="shared" si="3"/>
        <v>3.3000527853951821E-2</v>
      </c>
      <c r="G8" s="240">
        <f t="shared" si="3"/>
        <v>3.3769751972872616E-2</v>
      </c>
      <c r="H8" s="240">
        <f t="shared" si="3"/>
        <v>3.6260248213614142E-2</v>
      </c>
      <c r="I8" s="240">
        <f t="shared" si="3"/>
        <v>4.0293140003689963E-2</v>
      </c>
      <c r="J8" s="240">
        <f t="shared" si="3"/>
        <v>4.2508461565302344E-2</v>
      </c>
      <c r="K8" s="240">
        <f t="shared" si="3"/>
        <v>4.2658758373904711E-2</v>
      </c>
      <c r="L8" s="240">
        <f t="shared" si="3"/>
        <v>4.4607146056987429E-2</v>
      </c>
      <c r="M8" s="240">
        <f t="shared" si="3"/>
        <v>4.815303010041963E-2</v>
      </c>
      <c r="N8" s="240">
        <f t="shared" si="3"/>
        <v>5.3476731999255588E-2</v>
      </c>
      <c r="O8" s="240">
        <f t="shared" si="3"/>
        <v>6.1164081054429796E-2</v>
      </c>
      <c r="P8" s="240">
        <f t="shared" si="3"/>
        <v>7.2349448550709683E-2</v>
      </c>
      <c r="Q8" s="240">
        <f t="shared" si="3"/>
        <v>8.4592336964881651E-2</v>
      </c>
      <c r="R8" s="240">
        <f t="shared" si="3"/>
        <v>9.1947688138483322E-2</v>
      </c>
      <c r="S8" s="240">
        <f t="shared" si="3"/>
        <v>0.10300186688735714</v>
      </c>
      <c r="T8" s="240">
        <f t="shared" si="3"/>
        <v>0.11420642890306977</v>
      </c>
      <c r="U8" s="240">
        <f t="shared" si="3"/>
        <v>0.12485463204146606</v>
      </c>
      <c r="V8" s="240">
        <f t="shared" si="3"/>
        <v>0.13134108753282003</v>
      </c>
      <c r="W8" s="447">
        <f t="shared" si="1"/>
        <v>0.10389009463474397</v>
      </c>
      <c r="X8" s="448" t="s">
        <v>698</v>
      </c>
    </row>
    <row r="9" spans="2:25">
      <c r="B9" s="1063" t="s">
        <v>700</v>
      </c>
      <c r="C9" s="443" t="s">
        <v>696</v>
      </c>
      <c r="D9" s="223">
        <v>4703.3</v>
      </c>
      <c r="E9" s="223">
        <v>4323.1000000000004</v>
      </c>
      <c r="F9" s="223">
        <v>3936.5</v>
      </c>
      <c r="G9" s="223">
        <v>4452.5</v>
      </c>
      <c r="H9" s="223">
        <v>4730.1000000000004</v>
      </c>
      <c r="I9" s="223">
        <v>4160.3</v>
      </c>
      <c r="J9" s="223">
        <v>3991</v>
      </c>
      <c r="K9" s="223">
        <v>4313.5</v>
      </c>
      <c r="L9" s="223">
        <v>4659.2</v>
      </c>
      <c r="M9" s="223">
        <v>4578.1000000000004</v>
      </c>
      <c r="N9" s="223">
        <v>4356.1000000000004</v>
      </c>
      <c r="O9" s="223">
        <v>4361.2</v>
      </c>
      <c r="P9" s="223">
        <v>4860.8</v>
      </c>
      <c r="Q9" s="223">
        <v>5044.3999999999996</v>
      </c>
      <c r="R9" s="223">
        <v>5514.1</v>
      </c>
      <c r="S9" s="223">
        <v>5916.7</v>
      </c>
      <c r="T9" s="223">
        <v>5955.4</v>
      </c>
      <c r="U9" s="223">
        <v>4910</v>
      </c>
      <c r="V9" s="423">
        <v>4605.5</v>
      </c>
      <c r="W9" s="450">
        <f t="shared" si="1"/>
        <v>-97.800000000000182</v>
      </c>
      <c r="X9" s="451">
        <f t="shared" ref="X9" si="4">+V9/D9</f>
        <v>0.97920608934152609</v>
      </c>
    </row>
    <row r="10" spans="2:25">
      <c r="B10" s="1064"/>
      <c r="C10" s="449" t="s">
        <v>697</v>
      </c>
      <c r="D10" s="240">
        <f t="shared" ref="D10:V10" si="5">+D9/D$27</f>
        <v>0.14998867901663707</v>
      </c>
      <c r="E10" s="240">
        <f t="shared" si="5"/>
        <v>0.13836975204125074</v>
      </c>
      <c r="F10" s="240">
        <f t="shared" si="5"/>
        <v>0.12670104154596834</v>
      </c>
      <c r="G10" s="240">
        <f t="shared" si="5"/>
        <v>0.13800809606169373</v>
      </c>
      <c r="H10" s="240">
        <f t="shared" si="5"/>
        <v>0.14231214742384357</v>
      </c>
      <c r="I10" s="240">
        <f t="shared" si="5"/>
        <v>0.12583061879398841</v>
      </c>
      <c r="J10" s="240">
        <f t="shared" si="5"/>
        <v>0.11604847808134733</v>
      </c>
      <c r="K10" s="240">
        <f t="shared" si="5"/>
        <v>0.11152709512445479</v>
      </c>
      <c r="L10" s="240">
        <f t="shared" si="5"/>
        <v>0.10703693408287367</v>
      </c>
      <c r="M10" s="240">
        <f t="shared" si="5"/>
        <v>9.7174198669986389E-2</v>
      </c>
      <c r="N10" s="240">
        <f t="shared" si="5"/>
        <v>8.5335919210915545E-2</v>
      </c>
      <c r="O10" s="240">
        <f t="shared" si="5"/>
        <v>7.5714226191302886E-2</v>
      </c>
      <c r="P10" s="240">
        <f t="shared" si="5"/>
        <v>7.7147350996005198E-2</v>
      </c>
      <c r="Q10" s="240">
        <f t="shared" si="5"/>
        <v>8.4341539428716653E-2</v>
      </c>
      <c r="R10" s="240">
        <f t="shared" si="5"/>
        <v>8.3950184979370623E-2</v>
      </c>
      <c r="S10" s="240">
        <f t="shared" si="5"/>
        <v>8.1338824933256712E-2</v>
      </c>
      <c r="T10" s="240">
        <f t="shared" si="5"/>
        <v>8.0380184207400687E-2</v>
      </c>
      <c r="U10" s="240">
        <f t="shared" si="5"/>
        <v>6.4593364380245738E-2</v>
      </c>
      <c r="V10" s="462">
        <f t="shared" si="5"/>
        <v>5.8416519742766904E-2</v>
      </c>
      <c r="W10" s="452">
        <f t="shared" si="1"/>
        <v>-9.1572159273870163E-2</v>
      </c>
      <c r="X10" s="453" t="s">
        <v>698</v>
      </c>
    </row>
    <row r="11" spans="2:25">
      <c r="B11" s="1063" t="s">
        <v>701</v>
      </c>
      <c r="C11" s="443" t="s">
        <v>696</v>
      </c>
      <c r="D11" s="223">
        <v>2503.6999999999998</v>
      </c>
      <c r="E11" s="223">
        <v>2218.6999999999998</v>
      </c>
      <c r="F11" s="223">
        <v>2243.1999999999998</v>
      </c>
      <c r="G11" s="223">
        <v>2199.9</v>
      </c>
      <c r="H11" s="223">
        <v>1950</v>
      </c>
      <c r="I11" s="223">
        <v>1950.6</v>
      </c>
      <c r="J11" s="223">
        <v>2079.1999999999998</v>
      </c>
      <c r="K11" s="223">
        <v>2505.6</v>
      </c>
      <c r="L11" s="223">
        <v>2819.4</v>
      </c>
      <c r="M11" s="223">
        <v>2861.3</v>
      </c>
      <c r="N11" s="223">
        <v>3002.3</v>
      </c>
      <c r="O11" s="223">
        <v>3439.8</v>
      </c>
      <c r="P11" s="223">
        <v>3752.5</v>
      </c>
      <c r="Q11" s="223">
        <v>3417.8</v>
      </c>
      <c r="R11" s="223">
        <v>3417.1</v>
      </c>
      <c r="S11" s="223">
        <v>3757.7</v>
      </c>
      <c r="T11" s="223">
        <v>3539.6</v>
      </c>
      <c r="U11" s="223">
        <v>3745.3</v>
      </c>
      <c r="V11" s="223">
        <v>3868.3</v>
      </c>
      <c r="W11" s="444">
        <f t="shared" si="1"/>
        <v>1364.6000000000004</v>
      </c>
      <c r="X11" s="445">
        <f t="shared" ref="X11" si="6">+V11/D11</f>
        <v>1.5450333506410514</v>
      </c>
    </row>
    <row r="12" spans="2:25">
      <c r="B12" s="1064"/>
      <c r="C12" s="449" t="s">
        <v>697</v>
      </c>
      <c r="D12" s="240">
        <f t="shared" ref="D12:V12" si="7">+D11/D$27</f>
        <v>7.9843228297993785E-2</v>
      </c>
      <c r="E12" s="240">
        <f t="shared" si="7"/>
        <v>7.1014079908843869E-2</v>
      </c>
      <c r="F12" s="240">
        <f t="shared" si="7"/>
        <v>7.2200121020174313E-2</v>
      </c>
      <c r="G12" s="240">
        <f t="shared" si="7"/>
        <v>6.8187312863811356E-2</v>
      </c>
      <c r="H12" s="240">
        <f t="shared" si="7"/>
        <v>5.8668672433245583E-2</v>
      </c>
      <c r="I12" s="240">
        <f t="shared" si="7"/>
        <v>5.8996996615521421E-2</v>
      </c>
      <c r="J12" s="240">
        <f t="shared" si="7"/>
        <v>6.0458029472998581E-2</v>
      </c>
      <c r="K12" s="240">
        <f t="shared" si="7"/>
        <v>6.4783189879177902E-2</v>
      </c>
      <c r="L12" s="240">
        <f t="shared" si="7"/>
        <v>6.4770761494087836E-2</v>
      </c>
      <c r="M12" s="240">
        <f t="shared" si="7"/>
        <v>6.0733608845248484E-2</v>
      </c>
      <c r="N12" s="240">
        <f t="shared" si="7"/>
        <v>5.8815002007973127E-2</v>
      </c>
      <c r="O12" s="240">
        <f t="shared" si="7"/>
        <v>5.9717920584436326E-2</v>
      </c>
      <c r="P12" s="240">
        <f t="shared" si="7"/>
        <v>5.9557158206984338E-2</v>
      </c>
      <c r="Q12" s="240">
        <f t="shared" si="7"/>
        <v>5.7145054606983547E-2</v>
      </c>
      <c r="R12" s="240">
        <f t="shared" si="7"/>
        <v>5.2024115829057749E-2</v>
      </c>
      <c r="S12" s="240">
        <f t="shared" si="7"/>
        <v>5.1658340367383634E-2</v>
      </c>
      <c r="T12" s="240">
        <f t="shared" si="7"/>
        <v>4.7774070594840901E-2</v>
      </c>
      <c r="U12" s="240">
        <f t="shared" si="7"/>
        <v>4.9271186886626149E-2</v>
      </c>
      <c r="V12" s="240">
        <f t="shared" si="7"/>
        <v>4.9065817679067467E-2</v>
      </c>
      <c r="W12" s="447">
        <f t="shared" si="1"/>
        <v>-3.0777410618926318E-2</v>
      </c>
      <c r="X12" s="448" t="s">
        <v>698</v>
      </c>
    </row>
    <row r="13" spans="2:25">
      <c r="B13" s="1063" t="s">
        <v>702</v>
      </c>
      <c r="C13" s="443" t="s">
        <v>696</v>
      </c>
      <c r="D13" s="223">
        <v>1306.7</v>
      </c>
      <c r="E13" s="223">
        <v>1446.4</v>
      </c>
      <c r="F13" s="223">
        <v>1537</v>
      </c>
      <c r="G13" s="223">
        <v>1565.5</v>
      </c>
      <c r="H13" s="223">
        <v>1554.7</v>
      </c>
      <c r="I13" s="223">
        <v>1536</v>
      </c>
      <c r="J13" s="223">
        <v>1680.2</v>
      </c>
      <c r="K13" s="223">
        <v>1943.1</v>
      </c>
      <c r="L13" s="223">
        <v>2298</v>
      </c>
      <c r="M13" s="223">
        <v>2419</v>
      </c>
      <c r="N13" s="223">
        <v>2588.1</v>
      </c>
      <c r="O13" s="223">
        <v>2969.9</v>
      </c>
      <c r="P13" s="223">
        <v>2793.6</v>
      </c>
      <c r="Q13" s="223">
        <v>2314.5</v>
      </c>
      <c r="R13" s="223">
        <v>2403.6</v>
      </c>
      <c r="S13" s="223">
        <v>2594.6999999999998</v>
      </c>
      <c r="T13" s="223">
        <v>2630.5</v>
      </c>
      <c r="U13" s="223">
        <v>2712.3</v>
      </c>
      <c r="V13" s="223">
        <v>2988.9</v>
      </c>
      <c r="W13" s="444">
        <f t="shared" si="1"/>
        <v>1682.2</v>
      </c>
      <c r="X13" s="445">
        <f t="shared" ref="X13" si="8">+V13/D13</f>
        <v>2.2873651182367798</v>
      </c>
    </row>
    <row r="14" spans="2:25">
      <c r="B14" s="1064"/>
      <c r="C14" s="449" t="s">
        <v>697</v>
      </c>
      <c r="D14" s="240">
        <f t="shared" ref="D14:V14" si="9">+D13/D$27</f>
        <v>4.1670785803805767E-2</v>
      </c>
      <c r="E14" s="240">
        <f t="shared" si="9"/>
        <v>4.6295021940844547E-2</v>
      </c>
      <c r="F14" s="240">
        <f t="shared" si="9"/>
        <v>4.9470214875181849E-2</v>
      </c>
      <c r="G14" s="240">
        <f t="shared" si="9"/>
        <v>4.8523677570933531E-2</v>
      </c>
      <c r="H14" s="240">
        <f t="shared" si="9"/>
        <v>4.6775479503572776E-2</v>
      </c>
      <c r="I14" s="240">
        <f t="shared" si="9"/>
        <v>4.6457185892259258E-2</v>
      </c>
      <c r="J14" s="240">
        <f t="shared" si="9"/>
        <v>4.8856089419263289E-2</v>
      </c>
      <c r="K14" s="240">
        <f t="shared" si="9"/>
        <v>5.0239549909894071E-2</v>
      </c>
      <c r="L14" s="240">
        <f t="shared" si="9"/>
        <v>5.279251256062064E-2</v>
      </c>
      <c r="M14" s="240">
        <f t="shared" si="9"/>
        <v>5.1345402368383627E-2</v>
      </c>
      <c r="N14" s="240">
        <f t="shared" si="9"/>
        <v>5.0700831594722461E-2</v>
      </c>
      <c r="O14" s="240">
        <f t="shared" si="9"/>
        <v>5.1560047777114204E-2</v>
      </c>
      <c r="P14" s="240">
        <f t="shared" si="9"/>
        <v>4.4338141816663942E-2</v>
      </c>
      <c r="Q14" s="240">
        <f t="shared" si="9"/>
        <v>3.8698059830260229E-2</v>
      </c>
      <c r="R14" s="240">
        <f t="shared" si="9"/>
        <v>3.6593943638384363E-2</v>
      </c>
      <c r="S14" s="240">
        <f t="shared" si="9"/>
        <v>3.5670196064414489E-2</v>
      </c>
      <c r="T14" s="240">
        <f t="shared" si="9"/>
        <v>3.5503924934944343E-2</v>
      </c>
      <c r="U14" s="240">
        <f t="shared" si="9"/>
        <v>3.568158497118952E-2</v>
      </c>
      <c r="V14" s="240">
        <f t="shared" si="9"/>
        <v>3.7911439769657149E-2</v>
      </c>
      <c r="W14" s="447">
        <f t="shared" si="1"/>
        <v>-3.7593460341486182E-3</v>
      </c>
      <c r="X14" s="448" t="s">
        <v>698</v>
      </c>
    </row>
    <row r="15" spans="2:25">
      <c r="B15" s="1063" t="s">
        <v>703</v>
      </c>
      <c r="C15" s="443" t="s">
        <v>696</v>
      </c>
      <c r="D15" s="223">
        <v>1614.3</v>
      </c>
      <c r="E15" s="223">
        <v>1460.7</v>
      </c>
      <c r="F15" s="223">
        <v>1510.8</v>
      </c>
      <c r="G15" s="223">
        <v>1500.2</v>
      </c>
      <c r="H15" s="223">
        <v>1368.4</v>
      </c>
      <c r="I15" s="223">
        <v>1382.2</v>
      </c>
      <c r="J15" s="223">
        <v>1500.4</v>
      </c>
      <c r="K15" s="223">
        <v>1846.1</v>
      </c>
      <c r="L15" s="223">
        <v>2124.1999999999998</v>
      </c>
      <c r="M15" s="223">
        <v>2203.6</v>
      </c>
      <c r="N15" s="223">
        <v>2324.9</v>
      </c>
      <c r="O15" s="223">
        <v>2663</v>
      </c>
      <c r="P15" s="223">
        <v>2923.6</v>
      </c>
      <c r="Q15" s="223">
        <v>2693.7</v>
      </c>
      <c r="R15" s="223">
        <v>2646.8</v>
      </c>
      <c r="S15" s="223">
        <v>2862.7</v>
      </c>
      <c r="T15" s="223">
        <v>2681.4</v>
      </c>
      <c r="U15" s="223">
        <v>2810.2</v>
      </c>
      <c r="V15" s="223">
        <v>2829.2</v>
      </c>
      <c r="W15" s="444">
        <f t="shared" si="1"/>
        <v>1214.8999999999999</v>
      </c>
      <c r="X15" s="445">
        <f t="shared" ref="X15" si="10">+V15/D15</f>
        <v>1.7525862602985813</v>
      </c>
    </row>
    <row r="16" spans="2:25">
      <c r="B16" s="1064"/>
      <c r="C16" s="449" t="s">
        <v>697</v>
      </c>
      <c r="D16" s="240">
        <f t="shared" ref="D16:V16" si="11">+D15/D$27</f>
        <v>5.1480178712086662E-2</v>
      </c>
      <c r="E16" s="240">
        <f t="shared" si="11"/>
        <v>4.6752723001238679E-2</v>
      </c>
      <c r="F16" s="240">
        <f t="shared" si="11"/>
        <v>4.8626936000926962E-2</v>
      </c>
      <c r="G16" s="240">
        <f t="shared" si="11"/>
        <v>4.6499662147502063E-2</v>
      </c>
      <c r="H16" s="240">
        <f t="shared" si="11"/>
        <v>4.1170364798796544E-2</v>
      </c>
      <c r="I16" s="240">
        <f t="shared" si="11"/>
        <v>4.1805418190286943E-2</v>
      </c>
      <c r="J16" s="240">
        <f t="shared" si="11"/>
        <v>4.3627947009083824E-2</v>
      </c>
      <c r="K16" s="240">
        <f t="shared" si="11"/>
        <v>4.7731579995190905E-2</v>
      </c>
      <c r="L16" s="240">
        <f t="shared" si="11"/>
        <v>4.8799762916131577E-2</v>
      </c>
      <c r="M16" s="240">
        <f t="shared" si="11"/>
        <v>4.6773347936738381E-2</v>
      </c>
      <c r="N16" s="240">
        <f t="shared" si="11"/>
        <v>4.5544748415660231E-2</v>
      </c>
      <c r="O16" s="240">
        <f t="shared" si="11"/>
        <v>4.6231996777822526E-2</v>
      </c>
      <c r="P16" s="240">
        <f t="shared" si="11"/>
        <v>4.6401414452748674E-2</v>
      </c>
      <c r="Q16" s="240">
        <f t="shared" si="11"/>
        <v>4.5038221544511543E-2</v>
      </c>
      <c r="R16" s="240">
        <f t="shared" si="11"/>
        <v>4.029657597856371E-2</v>
      </c>
      <c r="S16" s="240">
        <f t="shared" si="11"/>
        <v>3.9354480392183817E-2</v>
      </c>
      <c r="T16" s="240">
        <f t="shared" si="11"/>
        <v>3.6190923520456095E-2</v>
      </c>
      <c r="U16" s="240">
        <f t="shared" si="11"/>
        <v>3.6969505617386267E-2</v>
      </c>
      <c r="V16" s="240">
        <f t="shared" si="11"/>
        <v>3.5885792564593663E-2</v>
      </c>
      <c r="W16" s="447">
        <f t="shared" si="1"/>
        <v>-1.5594386147492999E-2</v>
      </c>
      <c r="X16" s="448" t="s">
        <v>698</v>
      </c>
      <c r="Y16" s="454"/>
    </row>
    <row r="17" spans="2:24">
      <c r="B17" s="1063" t="s">
        <v>704</v>
      </c>
      <c r="C17" s="443" t="s">
        <v>696</v>
      </c>
      <c r="D17" s="223">
        <v>853.5</v>
      </c>
      <c r="E17" s="223">
        <v>896.3</v>
      </c>
      <c r="F17" s="223">
        <v>866.8</v>
      </c>
      <c r="G17" s="223">
        <v>601.9</v>
      </c>
      <c r="H17" s="223">
        <v>657.2</v>
      </c>
      <c r="I17" s="223">
        <v>559.6</v>
      </c>
      <c r="J17" s="223">
        <v>508.8</v>
      </c>
      <c r="K17" s="223">
        <v>559</v>
      </c>
      <c r="L17" s="223">
        <v>669.6</v>
      </c>
      <c r="M17" s="223">
        <v>892.1</v>
      </c>
      <c r="N17" s="223">
        <v>1107.8</v>
      </c>
      <c r="O17" s="223">
        <v>1396</v>
      </c>
      <c r="P17" s="223">
        <v>1694.6</v>
      </c>
      <c r="Q17" s="223">
        <v>1664.6</v>
      </c>
      <c r="R17" s="223">
        <v>2209.4</v>
      </c>
      <c r="S17" s="223">
        <v>2615.1999999999998</v>
      </c>
      <c r="T17" s="223">
        <v>2413.1999999999998</v>
      </c>
      <c r="U17" s="223">
        <v>2392.1</v>
      </c>
      <c r="V17" s="223">
        <v>2346.1</v>
      </c>
      <c r="W17" s="444">
        <f t="shared" si="1"/>
        <v>1492.6</v>
      </c>
      <c r="X17" s="445">
        <f t="shared" ref="X17" si="12">+V17/D17</f>
        <v>2.7487990626830694</v>
      </c>
    </row>
    <row r="18" spans="2:24">
      <c r="B18" s="1064"/>
      <c r="C18" s="449" t="s">
        <v>697</v>
      </c>
      <c r="D18" s="240">
        <f t="shared" ref="D18:V18" si="13">+D17/D$27</f>
        <v>2.721819521202129E-2</v>
      </c>
      <c r="E18" s="240">
        <f t="shared" si="13"/>
        <v>2.8687934295892534E-2</v>
      </c>
      <c r="F18" s="240">
        <f t="shared" si="13"/>
        <v>2.7899012526875488E-2</v>
      </c>
      <c r="G18" s="240">
        <f t="shared" si="13"/>
        <v>1.8656276927463997E-2</v>
      </c>
      <c r="H18" s="240">
        <f t="shared" si="13"/>
        <v>1.9772846934937947E-2</v>
      </c>
      <c r="I18" s="240">
        <f t="shared" si="13"/>
        <v>1.6925417464393411E-2</v>
      </c>
      <c r="J18" s="240">
        <f t="shared" si="13"/>
        <v>1.4794654384312083E-2</v>
      </c>
      <c r="K18" s="240">
        <f t="shared" si="13"/>
        <v>1.4453146209474957E-2</v>
      </c>
      <c r="L18" s="240">
        <f t="shared" si="13"/>
        <v>1.5382883555522883E-2</v>
      </c>
      <c r="M18" s="240">
        <f t="shared" si="13"/>
        <v>1.8935607049539078E-2</v>
      </c>
      <c r="N18" s="240">
        <f t="shared" si="13"/>
        <v>2.1701781708834102E-2</v>
      </c>
      <c r="O18" s="240">
        <f t="shared" si="13"/>
        <v>2.4235774503131899E-2</v>
      </c>
      <c r="P18" s="240">
        <f t="shared" si="13"/>
        <v>2.6895552377763001E-2</v>
      </c>
      <c r="Q18" s="240">
        <f t="shared" si="13"/>
        <v>2.7831838580017788E-2</v>
      </c>
      <c r="R18" s="240">
        <f t="shared" si="13"/>
        <v>3.3637318636481284E-2</v>
      </c>
      <c r="S18" s="240">
        <f t="shared" si="13"/>
        <v>3.5952016320829679E-2</v>
      </c>
      <c r="T18" s="240">
        <f t="shared" si="13"/>
        <v>3.2571021346895143E-2</v>
      </c>
      <c r="U18" s="240">
        <f t="shared" si="13"/>
        <v>3.1469203041544977E-2</v>
      </c>
      <c r="V18" s="240">
        <f t="shared" si="13"/>
        <v>2.9758114638694048E-2</v>
      </c>
      <c r="W18" s="447">
        <f t="shared" si="1"/>
        <v>2.5399194266727577E-3</v>
      </c>
      <c r="X18" s="448" t="s">
        <v>698</v>
      </c>
    </row>
    <row r="19" spans="2:24">
      <c r="B19" s="1063" t="s">
        <v>705</v>
      </c>
      <c r="C19" s="443" t="s">
        <v>696</v>
      </c>
      <c r="D19" s="223">
        <v>1309.5</v>
      </c>
      <c r="E19" s="223">
        <v>1239.5</v>
      </c>
      <c r="F19" s="223">
        <v>1266.8</v>
      </c>
      <c r="G19" s="223">
        <v>1249</v>
      </c>
      <c r="H19" s="223">
        <v>1142.2</v>
      </c>
      <c r="I19" s="223">
        <v>1162.8</v>
      </c>
      <c r="J19" s="223">
        <v>1267.0999999999999</v>
      </c>
      <c r="K19" s="223">
        <v>1570.3</v>
      </c>
      <c r="L19" s="223">
        <v>1799.2</v>
      </c>
      <c r="M19" s="223">
        <v>1853.5</v>
      </c>
      <c r="N19" s="223">
        <v>1943.4</v>
      </c>
      <c r="O19" s="223">
        <v>2204</v>
      </c>
      <c r="P19" s="223">
        <v>2392</v>
      </c>
      <c r="Q19" s="223">
        <v>2186.1</v>
      </c>
      <c r="R19" s="223">
        <v>2126.6</v>
      </c>
      <c r="S19" s="223">
        <v>2278.1999999999998</v>
      </c>
      <c r="T19" s="223">
        <v>2074.6</v>
      </c>
      <c r="U19" s="223">
        <v>2133.5</v>
      </c>
      <c r="V19" s="223">
        <v>2141.1999999999998</v>
      </c>
      <c r="W19" s="444">
        <f t="shared" si="1"/>
        <v>831.69999999999982</v>
      </c>
      <c r="X19" s="445">
        <f t="shared" ref="X19" si="14">+V19/D19</f>
        <v>1.6351279114165711</v>
      </c>
    </row>
    <row r="20" spans="2:24">
      <c r="B20" s="1064"/>
      <c r="C20" s="449" t="s">
        <v>697</v>
      </c>
      <c r="D20" s="240">
        <f t="shared" ref="D20:V20" si="15">+D19/D$27</f>
        <v>4.1760078066950063E-2</v>
      </c>
      <c r="E20" s="240">
        <f t="shared" si="15"/>
        <v>3.9672759745351775E-2</v>
      </c>
      <c r="F20" s="240">
        <f t="shared" si="15"/>
        <v>4.077349915672112E-2</v>
      </c>
      <c r="G20" s="240">
        <f t="shared" si="15"/>
        <v>3.8713556873903529E-2</v>
      </c>
      <c r="H20" s="240">
        <f t="shared" si="15"/>
        <v>3.4364798796540051E-2</v>
      </c>
      <c r="I20" s="240">
        <f t="shared" si="15"/>
        <v>3.5169541507499388E-2</v>
      </c>
      <c r="J20" s="240">
        <f t="shared" si="15"/>
        <v>3.6844155995208017E-2</v>
      </c>
      <c r="K20" s="240">
        <f t="shared" si="15"/>
        <v>4.0600671722251382E-2</v>
      </c>
      <c r="L20" s="240">
        <f t="shared" si="15"/>
        <v>4.1333458920395416E-2</v>
      </c>
      <c r="M20" s="240">
        <f t="shared" si="15"/>
        <v>3.9342167544356779E-2</v>
      </c>
      <c r="N20" s="240">
        <f t="shared" si="15"/>
        <v>3.8071170403455673E-2</v>
      </c>
      <c r="O20" s="240">
        <f t="shared" si="15"/>
        <v>3.8263357453368702E-2</v>
      </c>
      <c r="P20" s="240">
        <f t="shared" si="15"/>
        <v>3.7964216503959106E-2</v>
      </c>
      <c r="Q20" s="240">
        <f t="shared" si="15"/>
        <v>3.6551232920687786E-2</v>
      </c>
      <c r="R20" s="240">
        <f t="shared" si="15"/>
        <v>3.2376718481189955E-2</v>
      </c>
      <c r="S20" s="240">
        <f t="shared" si="15"/>
        <v>3.1319166251955556E-2</v>
      </c>
      <c r="T20" s="240">
        <f t="shared" si="15"/>
        <v>2.800092859533759E-2</v>
      </c>
      <c r="U20" s="240">
        <f t="shared" si="15"/>
        <v>2.8067198147709631E-2</v>
      </c>
      <c r="V20" s="240">
        <f t="shared" si="15"/>
        <v>2.7159147122616977E-2</v>
      </c>
      <c r="W20" s="447">
        <f t="shared" si="1"/>
        <v>-1.4600930944333085E-2</v>
      </c>
      <c r="X20" s="448" t="s">
        <v>698</v>
      </c>
    </row>
    <row r="21" spans="2:24">
      <c r="B21" s="1063" t="s">
        <v>706</v>
      </c>
      <c r="C21" s="443" t="s">
        <v>696</v>
      </c>
      <c r="D21" s="223">
        <v>399.8</v>
      </c>
      <c r="E21" s="223">
        <v>423.2</v>
      </c>
      <c r="F21" s="223">
        <v>428.7</v>
      </c>
      <c r="G21" s="223">
        <v>466.9</v>
      </c>
      <c r="H21" s="223">
        <v>476.6</v>
      </c>
      <c r="I21" s="223">
        <v>494</v>
      </c>
      <c r="J21" s="223">
        <v>524</v>
      </c>
      <c r="K21" s="223">
        <v>618.4</v>
      </c>
      <c r="L21" s="223">
        <v>721.6</v>
      </c>
      <c r="M21" s="223">
        <v>834.2</v>
      </c>
      <c r="N21" s="223">
        <v>949.1</v>
      </c>
      <c r="O21" s="223">
        <v>1238.7</v>
      </c>
      <c r="P21" s="223">
        <v>1224.0999999999999</v>
      </c>
      <c r="Q21" s="223">
        <v>1365.4</v>
      </c>
      <c r="R21" s="223">
        <v>1708.5</v>
      </c>
      <c r="S21" s="223">
        <v>1835.8</v>
      </c>
      <c r="T21" s="223">
        <v>1831.6</v>
      </c>
      <c r="U21" s="223">
        <v>1861.8</v>
      </c>
      <c r="V21" s="223">
        <v>2066.9</v>
      </c>
      <c r="W21" s="444">
        <f t="shared" si="1"/>
        <v>1667.1000000000001</v>
      </c>
      <c r="X21" s="445">
        <f t="shared" ref="X21" si="16">+V21/D21</f>
        <v>5.1698349174587293</v>
      </c>
    </row>
    <row r="22" spans="2:24">
      <c r="B22" s="1064"/>
      <c r="C22" s="449" t="s">
        <v>697</v>
      </c>
      <c r="D22" s="240">
        <f t="shared" ref="D22:V22" si="17">+D21/D$27</f>
        <v>1.2749659573246763E-2</v>
      </c>
      <c r="E22" s="240">
        <f t="shared" si="17"/>
        <v>1.3545390822293562E-2</v>
      </c>
      <c r="F22" s="240">
        <f t="shared" si="17"/>
        <v>1.3798231045537058E-2</v>
      </c>
      <c r="G22" s="240">
        <f t="shared" si="17"/>
        <v>1.4471865255745042E-2</v>
      </c>
      <c r="H22" s="240">
        <f t="shared" si="17"/>
        <v>1.4339225272658894E-2</v>
      </c>
      <c r="I22" s="240">
        <f t="shared" si="17"/>
        <v>1.4941308483578173E-2</v>
      </c>
      <c r="J22" s="240">
        <f t="shared" si="17"/>
        <v>1.5236633053025807E-2</v>
      </c>
      <c r="K22" s="240">
        <f t="shared" si="17"/>
        <v>1.5988954590231329E-2</v>
      </c>
      <c r="L22" s="240">
        <f t="shared" si="17"/>
        <v>1.6577492194840671E-2</v>
      </c>
      <c r="M22" s="240">
        <f t="shared" si="17"/>
        <v>1.7706628629890708E-2</v>
      </c>
      <c r="N22" s="240">
        <f t="shared" si="17"/>
        <v>1.8592851615683741E-2</v>
      </c>
      <c r="O22" s="240">
        <f t="shared" si="17"/>
        <v>2.1504909654032584E-2</v>
      </c>
      <c r="P22" s="240">
        <f t="shared" si="17"/>
        <v>1.942809256793325E-2</v>
      </c>
      <c r="Q22" s="240">
        <f t="shared" si="17"/>
        <v>2.2829263725313166E-2</v>
      </c>
      <c r="R22" s="240">
        <f t="shared" si="17"/>
        <v>2.601129668255104E-2</v>
      </c>
      <c r="S22" s="240">
        <f t="shared" si="17"/>
        <v>2.5237347645219916E-2</v>
      </c>
      <c r="T22" s="240">
        <f t="shared" si="17"/>
        <v>2.4721151458218609E-2</v>
      </c>
      <c r="U22" s="240">
        <f t="shared" si="17"/>
        <v>2.4492856579051227E-2</v>
      </c>
      <c r="V22" s="240">
        <f t="shared" si="17"/>
        <v>2.6216720151194205E-2</v>
      </c>
      <c r="W22" s="447">
        <f t="shared" si="1"/>
        <v>1.3467060577947443E-2</v>
      </c>
      <c r="X22" s="448" t="s">
        <v>698</v>
      </c>
    </row>
    <row r="23" spans="2:24">
      <c r="B23" s="1063" t="s">
        <v>707</v>
      </c>
      <c r="C23" s="443" t="s">
        <v>696</v>
      </c>
      <c r="D23" s="223">
        <v>391.7</v>
      </c>
      <c r="E23" s="223">
        <v>404.9</v>
      </c>
      <c r="F23" s="223">
        <v>271</v>
      </c>
      <c r="G23" s="223">
        <v>195.9</v>
      </c>
      <c r="H23" s="223">
        <v>259.7</v>
      </c>
      <c r="I23" s="223">
        <v>306.60000000000002</v>
      </c>
      <c r="J23" s="223">
        <v>345.1</v>
      </c>
      <c r="K23" s="223">
        <v>43.3</v>
      </c>
      <c r="L23" s="223">
        <v>591</v>
      </c>
      <c r="M23" s="223">
        <v>764</v>
      </c>
      <c r="N23" s="223">
        <v>989.9</v>
      </c>
      <c r="O23" s="223">
        <v>1299.7</v>
      </c>
      <c r="P23" s="223">
        <v>1660.8</v>
      </c>
      <c r="Q23" s="223">
        <v>1222.5999999999999</v>
      </c>
      <c r="R23" s="223">
        <v>1524.9</v>
      </c>
      <c r="S23" s="223">
        <v>1904.8</v>
      </c>
      <c r="T23" s="223">
        <v>2016.1</v>
      </c>
      <c r="U23" s="223">
        <v>2079</v>
      </c>
      <c r="V23" s="223">
        <v>1860.6</v>
      </c>
      <c r="W23" s="444">
        <f t="shared" si="1"/>
        <v>1468.8999999999999</v>
      </c>
      <c r="X23" s="445">
        <f t="shared" ref="X23" si="18">+V23/D23</f>
        <v>4.7500638243553741</v>
      </c>
    </row>
    <row r="24" spans="2:24">
      <c r="B24" s="1064"/>
      <c r="C24" s="449" t="s">
        <v>697</v>
      </c>
      <c r="D24" s="240">
        <f t="shared" ref="D24:V24" si="19">+D23/D$27</f>
        <v>1.2491349812007896E-2</v>
      </c>
      <c r="E24" s="240">
        <f t="shared" si="19"/>
        <v>1.2959661493257712E-2</v>
      </c>
      <c r="F24" s="240">
        <f t="shared" si="19"/>
        <v>8.722464691720418E-3</v>
      </c>
      <c r="G24" s="240">
        <f t="shared" si="19"/>
        <v>6.0720462702943973E-3</v>
      </c>
      <c r="H24" s="240">
        <f t="shared" si="19"/>
        <v>7.8134637081609618E-3</v>
      </c>
      <c r="I24" s="240">
        <f t="shared" si="19"/>
        <v>9.2732898402126882E-3</v>
      </c>
      <c r="J24" s="240">
        <f t="shared" si="19"/>
        <v>1.0034660432441235E-2</v>
      </c>
      <c r="K24" s="240">
        <f t="shared" si="19"/>
        <v>1.1195370856355376E-3</v>
      </c>
      <c r="L24" s="240">
        <f t="shared" si="19"/>
        <v>1.357718665070792E-2</v>
      </c>
      <c r="M24" s="240">
        <f t="shared" si="19"/>
        <v>1.621657189311496E-2</v>
      </c>
      <c r="N24" s="240">
        <f t="shared" si="19"/>
        <v>1.9392122868365117E-2</v>
      </c>
      <c r="O24" s="240">
        <f t="shared" si="19"/>
        <v>2.256392272329551E-2</v>
      </c>
      <c r="P24" s="240">
        <f t="shared" si="19"/>
        <v>2.6359101492380969E-2</v>
      </c>
      <c r="Q24" s="240">
        <f t="shared" si="19"/>
        <v>2.0441671181022317E-2</v>
      </c>
      <c r="R24" s="240">
        <f t="shared" si="19"/>
        <v>2.321605285994854E-2</v>
      </c>
      <c r="S24" s="240">
        <f t="shared" si="19"/>
        <v>2.6185913386324706E-2</v>
      </c>
      <c r="T24" s="240">
        <f t="shared" si="19"/>
        <v>2.721135261788302E-2</v>
      </c>
      <c r="U24" s="240">
        <f t="shared" si="19"/>
        <v>2.7350224958560265E-2</v>
      </c>
      <c r="V24" s="240">
        <f t="shared" si="19"/>
        <v>2.3599994926368929E-2</v>
      </c>
      <c r="W24" s="447">
        <f t="shared" si="1"/>
        <v>1.1108645114361033E-2</v>
      </c>
      <c r="X24" s="448" t="s">
        <v>698</v>
      </c>
    </row>
    <row r="25" spans="2:24">
      <c r="B25" s="1063" t="s">
        <v>708</v>
      </c>
      <c r="C25" s="443" t="s">
        <v>696</v>
      </c>
      <c r="D25" s="223">
        <v>627</v>
      </c>
      <c r="E25" s="223">
        <v>651</v>
      </c>
      <c r="F25" s="223">
        <v>631.4</v>
      </c>
      <c r="G25" s="223">
        <v>674.3</v>
      </c>
      <c r="H25" s="223">
        <v>739.5</v>
      </c>
      <c r="I25" s="223">
        <v>732.7</v>
      </c>
      <c r="J25" s="223">
        <v>752.5</v>
      </c>
      <c r="K25" s="223">
        <v>887.8</v>
      </c>
      <c r="L25" s="223">
        <v>1018.4</v>
      </c>
      <c r="M25" s="223">
        <v>1164.2</v>
      </c>
      <c r="N25" s="223">
        <v>1310.8</v>
      </c>
      <c r="O25" s="223">
        <v>1457.9</v>
      </c>
      <c r="P25" s="223">
        <v>1542.6</v>
      </c>
      <c r="Q25" s="223">
        <v>1370.8</v>
      </c>
      <c r="R25" s="223">
        <v>1614.1</v>
      </c>
      <c r="S25" s="223">
        <v>1788.7</v>
      </c>
      <c r="T25" s="223">
        <v>1832.7</v>
      </c>
      <c r="U25" s="223">
        <v>1839</v>
      </c>
      <c r="V25" s="223">
        <v>1785.4</v>
      </c>
      <c r="W25" s="444">
        <f t="shared" si="1"/>
        <v>1158.4000000000001</v>
      </c>
      <c r="X25" s="445">
        <f t="shared" ref="X25" si="20">+V25/D25</f>
        <v>2.8475279106858054</v>
      </c>
    </row>
    <row r="26" spans="2:24">
      <c r="B26" s="1064"/>
      <c r="C26" s="449" t="s">
        <v>697</v>
      </c>
      <c r="D26" s="240">
        <f t="shared" ref="D26:V26" si="21">+D25/D$27</f>
        <v>1.9995088925527062E-2</v>
      </c>
      <c r="E26" s="240">
        <f t="shared" si="21"/>
        <v>2.0836600721439294E-2</v>
      </c>
      <c r="F26" s="240">
        <f t="shared" si="21"/>
        <v>2.0322377145211335E-2</v>
      </c>
      <c r="G26" s="240">
        <f t="shared" si="21"/>
        <v>2.0900361409185868E-2</v>
      </c>
      <c r="H26" s="240">
        <f t="shared" si="21"/>
        <v>2.2248965776607746E-2</v>
      </c>
      <c r="I26" s="240">
        <f t="shared" si="21"/>
        <v>2.2160924546392163E-2</v>
      </c>
      <c r="J26" s="240">
        <f t="shared" si="21"/>
        <v>2.1880851855728856E-2</v>
      </c>
      <c r="K26" s="240">
        <f t="shared" si="21"/>
        <v>2.2954388559520332E-2</v>
      </c>
      <c r="L26" s="240">
        <f t="shared" si="21"/>
        <v>2.3395950736177572E-2</v>
      </c>
      <c r="M26" s="240">
        <f t="shared" si="21"/>
        <v>2.471116884550319E-2</v>
      </c>
      <c r="N26" s="240">
        <f t="shared" si="21"/>
        <v>2.5678547990557628E-2</v>
      </c>
      <c r="O26" s="240">
        <f t="shared" si="21"/>
        <v>2.5310412355383952E-2</v>
      </c>
      <c r="P26" s="240">
        <f t="shared" si="21"/>
        <v>2.4483110526340848E-2</v>
      </c>
      <c r="Q26" s="240">
        <f t="shared" si="21"/>
        <v>2.2919550838332563E-2</v>
      </c>
      <c r="R26" s="240">
        <f t="shared" si="21"/>
        <v>2.4574090708402479E-2</v>
      </c>
      <c r="S26" s="240">
        <f t="shared" si="21"/>
        <v>2.458984842194404E-2</v>
      </c>
      <c r="T26" s="240">
        <f t="shared" si="21"/>
        <v>2.4735998185999808E-2</v>
      </c>
      <c r="U26" s="240">
        <f t="shared" si="21"/>
        <v>2.4192911832030942E-2</v>
      </c>
      <c r="V26" s="240">
        <f t="shared" si="21"/>
        <v>2.2646152285036594E-2</v>
      </c>
      <c r="W26" s="447">
        <f t="shared" si="1"/>
        <v>2.6510633595095319E-3</v>
      </c>
      <c r="X26" s="448" t="s">
        <v>698</v>
      </c>
    </row>
    <row r="27" spans="2:24">
      <c r="B27" s="455" t="s">
        <v>709</v>
      </c>
      <c r="C27" s="449" t="s">
        <v>696</v>
      </c>
      <c r="D27" s="229">
        <v>31357.7</v>
      </c>
      <c r="E27" s="229">
        <v>31243.1</v>
      </c>
      <c r="F27" s="229">
        <v>31069.200000000001</v>
      </c>
      <c r="G27" s="229">
        <v>32262.6</v>
      </c>
      <c r="H27" s="229">
        <v>33237.5</v>
      </c>
      <c r="I27" s="229">
        <v>33062.699999999997</v>
      </c>
      <c r="J27" s="229">
        <v>34390.800000000003</v>
      </c>
      <c r="K27" s="229">
        <v>38676.699999999997</v>
      </c>
      <c r="L27" s="229">
        <v>43528.9</v>
      </c>
      <c r="M27" s="229">
        <v>47112.3</v>
      </c>
      <c r="N27" s="229">
        <v>51046.5</v>
      </c>
      <c r="O27" s="229">
        <v>57600.800000000003</v>
      </c>
      <c r="P27" s="229">
        <v>63006.7</v>
      </c>
      <c r="Q27" s="229">
        <v>59809.2</v>
      </c>
      <c r="R27" s="229">
        <v>65683</v>
      </c>
      <c r="S27" s="229">
        <v>72741.399999999994</v>
      </c>
      <c r="T27" s="229">
        <v>74090.399999999994</v>
      </c>
      <c r="U27" s="229">
        <v>76014</v>
      </c>
      <c r="V27" s="229">
        <v>78839</v>
      </c>
      <c r="W27" s="456">
        <f>+V27-D27</f>
        <v>47481.3</v>
      </c>
      <c r="X27" s="457">
        <f>+V27/D27</f>
        <v>2.5141831192976527</v>
      </c>
    </row>
    <row r="29" spans="2:24">
      <c r="B29" t="s">
        <v>710</v>
      </c>
    </row>
    <row r="30" spans="2:24">
      <c r="D30" t="s">
        <v>711</v>
      </c>
    </row>
    <row r="31" spans="2:24">
      <c r="B31" s="1011"/>
      <c r="C31" s="1013"/>
      <c r="D31" s="406">
        <v>1996</v>
      </c>
      <c r="E31" s="406">
        <v>1997</v>
      </c>
      <c r="F31" s="406">
        <v>1998</v>
      </c>
      <c r="G31" s="406">
        <v>1999</v>
      </c>
      <c r="H31" s="406">
        <v>2000</v>
      </c>
      <c r="I31" s="406">
        <v>2001</v>
      </c>
      <c r="J31" s="406">
        <v>2002</v>
      </c>
      <c r="K31" s="406">
        <v>2003</v>
      </c>
      <c r="L31" s="406">
        <v>2004</v>
      </c>
      <c r="M31" s="406">
        <v>2005</v>
      </c>
      <c r="N31" s="406">
        <v>2006</v>
      </c>
      <c r="O31" s="406">
        <v>2007</v>
      </c>
      <c r="P31" s="406">
        <v>2008</v>
      </c>
      <c r="Q31" s="406">
        <v>2009</v>
      </c>
      <c r="R31" s="406">
        <v>2010</v>
      </c>
      <c r="S31" s="406">
        <v>2011</v>
      </c>
      <c r="T31" s="406">
        <v>2012</v>
      </c>
      <c r="U31" s="406">
        <v>2013</v>
      </c>
      <c r="V31" s="406">
        <v>2014</v>
      </c>
      <c r="W31" s="406" t="s">
        <v>693</v>
      </c>
      <c r="X31" s="406" t="s">
        <v>694</v>
      </c>
    </row>
    <row r="32" spans="2:24">
      <c r="B32" s="1063" t="s">
        <v>695</v>
      </c>
      <c r="C32" s="443" t="s">
        <v>712</v>
      </c>
      <c r="D32" s="223">
        <v>30033</v>
      </c>
      <c r="E32" s="223">
        <v>31538</v>
      </c>
      <c r="F32" s="223">
        <v>32913</v>
      </c>
      <c r="G32" s="223">
        <v>34585</v>
      </c>
      <c r="H32" s="223">
        <v>36419</v>
      </c>
      <c r="I32" s="223">
        <v>37240</v>
      </c>
      <c r="J32" s="223">
        <v>38122</v>
      </c>
      <c r="K32" s="223">
        <v>39607</v>
      </c>
      <c r="L32" s="223">
        <v>41857</v>
      </c>
      <c r="M32" s="223">
        <v>44237</v>
      </c>
      <c r="N32" s="223">
        <v>46369</v>
      </c>
      <c r="O32" s="223">
        <v>47988</v>
      </c>
      <c r="P32" s="223">
        <v>48330</v>
      </c>
      <c r="Q32" s="223">
        <v>46930</v>
      </c>
      <c r="R32" s="223">
        <v>48302</v>
      </c>
      <c r="S32" s="223">
        <v>49710</v>
      </c>
      <c r="T32" s="223">
        <v>51368</v>
      </c>
      <c r="U32" s="223">
        <v>52592</v>
      </c>
      <c r="V32" s="223">
        <v>54353</v>
      </c>
      <c r="W32" s="444">
        <f>+V32-D32</f>
        <v>24320</v>
      </c>
      <c r="X32" s="445">
        <f>+V32/D32</f>
        <v>1.8097759131621882</v>
      </c>
    </row>
    <row r="33" spans="2:25">
      <c r="B33" s="1064"/>
      <c r="C33" s="449" t="s">
        <v>713</v>
      </c>
      <c r="D33" s="229">
        <v>8</v>
      </c>
      <c r="E33" s="229">
        <v>6</v>
      </c>
      <c r="F33" s="229">
        <v>5</v>
      </c>
      <c r="G33" s="229">
        <v>5</v>
      </c>
      <c r="H33" s="229">
        <v>5</v>
      </c>
      <c r="I33" s="229">
        <v>4</v>
      </c>
      <c r="J33" s="229">
        <v>4</v>
      </c>
      <c r="K33" s="229">
        <v>6</v>
      </c>
      <c r="L33" s="229">
        <v>8</v>
      </c>
      <c r="M33" s="229">
        <v>7</v>
      </c>
      <c r="N33" s="229">
        <v>7</v>
      </c>
      <c r="O33" s="229">
        <v>11</v>
      </c>
      <c r="P33" s="229">
        <v>13</v>
      </c>
      <c r="Q33" s="229">
        <v>9</v>
      </c>
      <c r="R33" s="229">
        <v>8</v>
      </c>
      <c r="S33" s="229">
        <v>12</v>
      </c>
      <c r="T33" s="229">
        <v>8</v>
      </c>
      <c r="U33" s="229">
        <v>7</v>
      </c>
      <c r="V33" s="229">
        <v>7</v>
      </c>
      <c r="W33" s="458">
        <f>+D33-V33</f>
        <v>1</v>
      </c>
      <c r="X33" s="459" t="s">
        <v>698</v>
      </c>
    </row>
    <row r="34" spans="2:25">
      <c r="B34" s="1063" t="s">
        <v>708</v>
      </c>
      <c r="C34" s="443" t="s">
        <v>712</v>
      </c>
      <c r="D34" s="223">
        <v>21174</v>
      </c>
      <c r="E34" s="223">
        <v>21768</v>
      </c>
      <c r="F34" s="223">
        <v>20940</v>
      </c>
      <c r="G34" s="223">
        <v>22180</v>
      </c>
      <c r="H34" s="223">
        <v>24098</v>
      </c>
      <c r="I34" s="223">
        <v>23621</v>
      </c>
      <c r="J34" s="223">
        <v>23998</v>
      </c>
      <c r="K34" s="223">
        <v>28057</v>
      </c>
      <c r="L34" s="223">
        <v>31886</v>
      </c>
      <c r="M34" s="223">
        <v>36107</v>
      </c>
      <c r="N34" s="223">
        <v>40245</v>
      </c>
      <c r="O34" s="223">
        <v>44329</v>
      </c>
      <c r="P34" s="223">
        <v>46399</v>
      </c>
      <c r="Q34" s="223">
        <v>40764</v>
      </c>
      <c r="R34" s="223">
        <v>47466</v>
      </c>
      <c r="S34" s="223">
        <v>52085</v>
      </c>
      <c r="T34" s="223">
        <v>52737</v>
      </c>
      <c r="U34" s="223">
        <v>52311</v>
      </c>
      <c r="V34" s="223">
        <v>50235</v>
      </c>
      <c r="W34" s="444">
        <f>+V34-D34</f>
        <v>29061</v>
      </c>
      <c r="X34" s="445">
        <f>+V34/D34</f>
        <v>2.3724851232643807</v>
      </c>
    </row>
    <row r="35" spans="2:25">
      <c r="B35" s="1064"/>
      <c r="C35" s="449" t="s">
        <v>713</v>
      </c>
      <c r="D35" s="229">
        <v>18</v>
      </c>
      <c r="E35" s="229">
        <v>19</v>
      </c>
      <c r="F35" s="229">
        <v>18</v>
      </c>
      <c r="G35" s="229">
        <v>18</v>
      </c>
      <c r="H35" s="229">
        <v>14</v>
      </c>
      <c r="I35" s="229">
        <v>15</v>
      </c>
      <c r="J35" s="229">
        <v>17</v>
      </c>
      <c r="K35" s="229">
        <v>18</v>
      </c>
      <c r="L35" s="229">
        <v>18</v>
      </c>
      <c r="M35" s="229">
        <v>15</v>
      </c>
      <c r="N35" s="229">
        <v>13</v>
      </c>
      <c r="O35" s="229">
        <v>15</v>
      </c>
      <c r="P35" s="229">
        <v>14</v>
      </c>
      <c r="Q35" s="229">
        <v>15</v>
      </c>
      <c r="R35" s="229">
        <v>10</v>
      </c>
      <c r="S35" s="229">
        <v>9</v>
      </c>
      <c r="T35" s="229">
        <v>7</v>
      </c>
      <c r="U35" s="229">
        <v>8</v>
      </c>
      <c r="V35" s="229">
        <v>12</v>
      </c>
      <c r="W35" s="458">
        <f>+D35-V35</f>
        <v>6</v>
      </c>
      <c r="X35" s="459" t="s">
        <v>698</v>
      </c>
    </row>
    <row r="36" spans="2:25">
      <c r="B36" s="1063" t="s">
        <v>701</v>
      </c>
      <c r="C36" s="443" t="s">
        <v>712</v>
      </c>
      <c r="D36" s="223">
        <v>30572</v>
      </c>
      <c r="E36" s="223">
        <v>27040</v>
      </c>
      <c r="F36" s="223">
        <v>27347</v>
      </c>
      <c r="G36" s="223">
        <v>26800</v>
      </c>
      <c r="H36" s="223">
        <v>23726</v>
      </c>
      <c r="I36" s="223">
        <v>23690</v>
      </c>
      <c r="J36" s="223">
        <v>25208</v>
      </c>
      <c r="K36" s="223">
        <v>30364</v>
      </c>
      <c r="L36" s="223">
        <v>34174</v>
      </c>
      <c r="M36" s="223">
        <v>34698</v>
      </c>
      <c r="N36" s="223">
        <v>36451</v>
      </c>
      <c r="O36" s="223">
        <v>41814</v>
      </c>
      <c r="P36" s="223">
        <v>45695</v>
      </c>
      <c r="Q36" s="223">
        <v>41744</v>
      </c>
      <c r="R36" s="223">
        <v>41796</v>
      </c>
      <c r="S36" s="223">
        <v>45949</v>
      </c>
      <c r="T36" s="223">
        <v>43210</v>
      </c>
      <c r="U36" s="223">
        <v>45617</v>
      </c>
      <c r="V36" s="223">
        <v>46969</v>
      </c>
      <c r="W36" s="444">
        <f>+V36-D36</f>
        <v>16397</v>
      </c>
      <c r="X36" s="445">
        <f>+V36/D36</f>
        <v>1.5363404422347247</v>
      </c>
    </row>
    <row r="37" spans="2:25">
      <c r="B37" s="1064"/>
      <c r="C37" s="449" t="s">
        <v>713</v>
      </c>
      <c r="D37" s="229">
        <v>7</v>
      </c>
      <c r="E37" s="229">
        <v>9</v>
      </c>
      <c r="F37" s="229">
        <v>10</v>
      </c>
      <c r="G37" s="229">
        <v>11</v>
      </c>
      <c r="H37" s="229">
        <v>15</v>
      </c>
      <c r="I37" s="229">
        <v>14</v>
      </c>
      <c r="J37" s="229">
        <v>14</v>
      </c>
      <c r="K37" s="229">
        <v>15</v>
      </c>
      <c r="L37" s="229">
        <v>15</v>
      </c>
      <c r="M37" s="229">
        <v>18</v>
      </c>
      <c r="N37" s="229">
        <v>17</v>
      </c>
      <c r="O37" s="229">
        <v>16</v>
      </c>
      <c r="P37" s="229">
        <v>15</v>
      </c>
      <c r="Q37" s="229">
        <v>13</v>
      </c>
      <c r="R37" s="229">
        <v>15</v>
      </c>
      <c r="S37" s="229">
        <v>16</v>
      </c>
      <c r="T37" s="229">
        <v>16</v>
      </c>
      <c r="U37" s="229">
        <v>15</v>
      </c>
      <c r="V37" s="229">
        <v>15</v>
      </c>
      <c r="W37" s="458">
        <f>+D37-V37</f>
        <v>-8</v>
      </c>
      <c r="X37" s="459" t="s">
        <v>698</v>
      </c>
    </row>
    <row r="38" spans="2:25">
      <c r="B38" s="1063" t="s">
        <v>703</v>
      </c>
      <c r="C38" s="443" t="s">
        <v>712</v>
      </c>
      <c r="D38" s="223">
        <v>27035</v>
      </c>
      <c r="E38" s="223">
        <v>24375</v>
      </c>
      <c r="F38" s="223">
        <v>25118</v>
      </c>
      <c r="G38" s="223">
        <v>24815</v>
      </c>
      <c r="H38" s="223">
        <v>22481</v>
      </c>
      <c r="I38" s="223">
        <v>22542</v>
      </c>
      <c r="J38" s="223">
        <v>24293</v>
      </c>
      <c r="K38" s="223">
        <v>29711</v>
      </c>
      <c r="L38" s="223">
        <v>33900</v>
      </c>
      <c r="M38" s="223">
        <v>34905</v>
      </c>
      <c r="N38" s="223">
        <v>36570</v>
      </c>
      <c r="O38" s="223">
        <v>41630</v>
      </c>
      <c r="P38" s="223">
        <v>45451</v>
      </c>
      <c r="Q38" s="223">
        <v>41662</v>
      </c>
      <c r="R38" s="223">
        <v>40737</v>
      </c>
      <c r="S38" s="223">
        <v>43843</v>
      </c>
      <c r="T38" s="223">
        <v>40878</v>
      </c>
      <c r="U38" s="223">
        <v>42657</v>
      </c>
      <c r="V38" s="223">
        <v>42757</v>
      </c>
      <c r="W38" s="444">
        <f>+V38-D38</f>
        <v>15722</v>
      </c>
      <c r="X38" s="445">
        <f>+V38/D38</f>
        <v>1.5815424449787312</v>
      </c>
    </row>
    <row r="39" spans="2:25">
      <c r="B39" s="1064"/>
      <c r="C39" s="449" t="s">
        <v>713</v>
      </c>
      <c r="D39" s="229">
        <v>13</v>
      </c>
      <c r="E39" s="229">
        <v>15</v>
      </c>
      <c r="F39" s="229">
        <v>15</v>
      </c>
      <c r="G39" s="229">
        <v>16</v>
      </c>
      <c r="H39" s="229">
        <v>17</v>
      </c>
      <c r="I39" s="229">
        <v>17</v>
      </c>
      <c r="J39" s="229">
        <v>16</v>
      </c>
      <c r="K39" s="229">
        <v>16</v>
      </c>
      <c r="L39" s="229">
        <v>16</v>
      </c>
      <c r="M39" s="229">
        <v>17</v>
      </c>
      <c r="N39" s="229">
        <v>16</v>
      </c>
      <c r="O39" s="229">
        <v>17</v>
      </c>
      <c r="P39" s="229">
        <v>16</v>
      </c>
      <c r="Q39" s="229">
        <v>14</v>
      </c>
      <c r="R39" s="229">
        <v>17</v>
      </c>
      <c r="S39" s="229">
        <v>17</v>
      </c>
      <c r="T39" s="229">
        <v>18</v>
      </c>
      <c r="U39" s="229">
        <v>16</v>
      </c>
      <c r="V39" s="229">
        <v>18</v>
      </c>
      <c r="W39" s="458">
        <f>+D39-V39</f>
        <v>-5</v>
      </c>
      <c r="X39" s="459" t="s">
        <v>698</v>
      </c>
    </row>
    <row r="40" spans="2:25">
      <c r="B40" s="1063" t="s">
        <v>702</v>
      </c>
      <c r="C40" s="443" t="s">
        <v>712</v>
      </c>
      <c r="D40" s="223">
        <v>22465</v>
      </c>
      <c r="E40" s="223">
        <v>24803</v>
      </c>
      <c r="F40" s="223">
        <v>26286</v>
      </c>
      <c r="G40" s="223">
        <v>26677</v>
      </c>
      <c r="H40" s="223">
        <v>26402</v>
      </c>
      <c r="I40" s="223">
        <v>25985</v>
      </c>
      <c r="J40" s="223">
        <v>28302</v>
      </c>
      <c r="K40" s="223">
        <v>32582</v>
      </c>
      <c r="L40" s="223">
        <v>38332</v>
      </c>
      <c r="M40" s="223">
        <v>40040</v>
      </c>
      <c r="N40" s="223">
        <v>42549</v>
      </c>
      <c r="O40" s="223">
        <v>48434</v>
      </c>
      <c r="P40" s="223">
        <v>45186</v>
      </c>
      <c r="Q40" s="223">
        <v>37175</v>
      </c>
      <c r="R40" s="223">
        <v>38299</v>
      </c>
      <c r="S40" s="223">
        <v>41001</v>
      </c>
      <c r="T40" s="223">
        <v>41292</v>
      </c>
      <c r="U40" s="223">
        <v>42310</v>
      </c>
      <c r="V40" s="223">
        <v>46271</v>
      </c>
      <c r="W40" s="444">
        <f>+V40-D40</f>
        <v>23806</v>
      </c>
      <c r="X40" s="445">
        <f>+V40/D40</f>
        <v>2.0596928555530827</v>
      </c>
    </row>
    <row r="41" spans="2:25">
      <c r="B41" s="1064"/>
      <c r="C41" s="449" t="s">
        <v>713</v>
      </c>
      <c r="D41" s="229">
        <v>17</v>
      </c>
      <c r="E41" s="229">
        <v>13</v>
      </c>
      <c r="F41" s="229">
        <v>12</v>
      </c>
      <c r="G41" s="229">
        <v>12</v>
      </c>
      <c r="H41" s="229">
        <v>9</v>
      </c>
      <c r="I41" s="229">
        <v>11</v>
      </c>
      <c r="J41" s="229">
        <v>11</v>
      </c>
      <c r="K41" s="229">
        <v>12</v>
      </c>
      <c r="L41" s="229">
        <v>10</v>
      </c>
      <c r="M41" s="229">
        <v>10</v>
      </c>
      <c r="N41" s="229">
        <v>10</v>
      </c>
      <c r="O41" s="229">
        <v>9</v>
      </c>
      <c r="P41" s="229">
        <v>17</v>
      </c>
      <c r="Q41" s="229">
        <v>18</v>
      </c>
      <c r="R41" s="229">
        <v>18</v>
      </c>
      <c r="S41" s="229">
        <v>18</v>
      </c>
      <c r="T41" s="229">
        <v>17</v>
      </c>
      <c r="U41" s="229">
        <v>17</v>
      </c>
      <c r="V41" s="229">
        <v>16</v>
      </c>
      <c r="W41" s="458">
        <f>+D41-V41</f>
        <v>1</v>
      </c>
      <c r="X41" s="459" t="s">
        <v>698</v>
      </c>
    </row>
    <row r="42" spans="2:25">
      <c r="B42" s="1063" t="s">
        <v>700</v>
      </c>
      <c r="C42" s="443" t="s">
        <v>712</v>
      </c>
      <c r="D42" s="223">
        <v>37413</v>
      </c>
      <c r="E42" s="223">
        <v>34307</v>
      </c>
      <c r="F42" s="223">
        <v>31155</v>
      </c>
      <c r="G42" s="223">
        <v>35173</v>
      </c>
      <c r="H42" s="223">
        <v>37295</v>
      </c>
      <c r="I42" s="223">
        <v>32724</v>
      </c>
      <c r="J42" s="223">
        <v>31326</v>
      </c>
      <c r="K42" s="223">
        <v>33796</v>
      </c>
      <c r="L42" s="223">
        <v>36476</v>
      </c>
      <c r="M42" s="223">
        <v>35835</v>
      </c>
      <c r="N42" s="223">
        <v>34075</v>
      </c>
      <c r="O42" s="223">
        <v>34077</v>
      </c>
      <c r="P42" s="223">
        <v>37962</v>
      </c>
      <c r="Q42" s="223">
        <v>39399</v>
      </c>
      <c r="R42" s="223">
        <v>43064</v>
      </c>
      <c r="S42" s="223">
        <v>46285</v>
      </c>
      <c r="T42" s="223">
        <v>46690</v>
      </c>
      <c r="U42" s="223">
        <v>38560</v>
      </c>
      <c r="V42" s="223">
        <v>36230</v>
      </c>
      <c r="W42" s="450">
        <f>+V42-D42</f>
        <v>-1183</v>
      </c>
      <c r="X42" s="451">
        <f>+V42/D42</f>
        <v>0.96837997487504346</v>
      </c>
      <c r="Y42" t="s">
        <v>714</v>
      </c>
    </row>
    <row r="43" spans="2:25">
      <c r="B43" s="1064"/>
      <c r="C43" s="449" t="s">
        <v>713</v>
      </c>
      <c r="D43" s="229">
        <v>3</v>
      </c>
      <c r="E43" s="229">
        <v>4</v>
      </c>
      <c r="F43" s="229">
        <v>6</v>
      </c>
      <c r="G43" s="229">
        <v>4</v>
      </c>
      <c r="H43" s="229">
        <v>4</v>
      </c>
      <c r="I43" s="229">
        <v>5</v>
      </c>
      <c r="J43" s="229">
        <v>8</v>
      </c>
      <c r="K43" s="229">
        <v>10</v>
      </c>
      <c r="L43" s="229">
        <v>13</v>
      </c>
      <c r="M43" s="229">
        <v>16</v>
      </c>
      <c r="N43" s="229">
        <v>18</v>
      </c>
      <c r="O43" s="229">
        <v>19</v>
      </c>
      <c r="P43" s="229">
        <v>19</v>
      </c>
      <c r="Q43" s="229">
        <v>17</v>
      </c>
      <c r="R43" s="229">
        <v>14</v>
      </c>
      <c r="S43" s="229">
        <v>14</v>
      </c>
      <c r="T43" s="229">
        <v>13</v>
      </c>
      <c r="U43" s="229">
        <v>19</v>
      </c>
      <c r="V43" s="229">
        <v>20</v>
      </c>
      <c r="W43" s="460">
        <f>+D43-V43</f>
        <v>-17</v>
      </c>
      <c r="X43" s="461" t="s">
        <v>698</v>
      </c>
      <c r="Y43" s="454">
        <f>+V42/V32</f>
        <v>0.66656854267473742</v>
      </c>
    </row>
    <row r="44" spans="2:25">
      <c r="B44" s="1063" t="s">
        <v>705</v>
      </c>
      <c r="C44" s="443" t="s">
        <v>712</v>
      </c>
      <c r="D44" s="223">
        <v>23029</v>
      </c>
      <c r="E44" s="223">
        <v>21786</v>
      </c>
      <c r="F44" s="223">
        <v>22261</v>
      </c>
      <c r="G44" s="223">
        <v>21945</v>
      </c>
      <c r="H44" s="223">
        <v>20059</v>
      </c>
      <c r="I44" s="223">
        <v>20407</v>
      </c>
      <c r="J44" s="223">
        <v>22191</v>
      </c>
      <c r="K44" s="223">
        <v>27351</v>
      </c>
      <c r="L44" s="223">
        <v>31104</v>
      </c>
      <c r="M44" s="223">
        <v>31852</v>
      </c>
      <c r="N44" s="223">
        <v>33262</v>
      </c>
      <c r="O44" s="223">
        <v>37491</v>
      </c>
      <c r="P44" s="223">
        <v>40376</v>
      </c>
      <c r="Q44" s="223">
        <v>36693</v>
      </c>
      <c r="R44" s="223">
        <v>35545</v>
      </c>
      <c r="S44" s="223">
        <v>37933</v>
      </c>
      <c r="T44" s="223">
        <v>34383</v>
      </c>
      <c r="U44" s="223">
        <v>35180</v>
      </c>
      <c r="V44" s="223">
        <v>35219</v>
      </c>
      <c r="W44" s="444">
        <f>+V44-D44</f>
        <v>12190</v>
      </c>
      <c r="X44" s="445">
        <f>+V44/D44</f>
        <v>1.5293325806591689</v>
      </c>
    </row>
    <row r="45" spans="2:25">
      <c r="B45" s="1064"/>
      <c r="C45" s="449" t="s">
        <v>713</v>
      </c>
      <c r="D45" s="229">
        <v>16</v>
      </c>
      <c r="E45" s="229">
        <v>18</v>
      </c>
      <c r="F45" s="229">
        <v>17</v>
      </c>
      <c r="G45" s="229">
        <v>19</v>
      </c>
      <c r="H45" s="229">
        <v>20</v>
      </c>
      <c r="I45" s="229">
        <v>18</v>
      </c>
      <c r="J45" s="229">
        <v>19</v>
      </c>
      <c r="K45" s="229">
        <v>19</v>
      </c>
      <c r="L45" s="229">
        <v>19</v>
      </c>
      <c r="M45" s="229">
        <v>19</v>
      </c>
      <c r="N45" s="229">
        <v>19</v>
      </c>
      <c r="O45" s="229">
        <v>18</v>
      </c>
      <c r="P45" s="229">
        <v>18</v>
      </c>
      <c r="Q45" s="229">
        <v>19</v>
      </c>
      <c r="R45" s="229">
        <v>19</v>
      </c>
      <c r="S45" s="229">
        <v>19</v>
      </c>
      <c r="T45" s="229">
        <v>20</v>
      </c>
      <c r="U45" s="229">
        <v>21</v>
      </c>
      <c r="V45" s="229">
        <v>21</v>
      </c>
      <c r="W45" s="458">
        <f>+D45-V45</f>
        <v>-5</v>
      </c>
      <c r="X45" s="459" t="s">
        <v>698</v>
      </c>
    </row>
    <row r="46" spans="2:25">
      <c r="B46" s="1063" t="s">
        <v>707</v>
      </c>
      <c r="C46" s="443" t="s">
        <v>712</v>
      </c>
      <c r="D46" s="223">
        <v>2644</v>
      </c>
      <c r="E46" s="223">
        <v>2738</v>
      </c>
      <c r="F46" s="223">
        <v>1835</v>
      </c>
      <c r="G46" s="223">
        <v>1331</v>
      </c>
      <c r="H46" s="223">
        <v>1772</v>
      </c>
      <c r="I46" s="223">
        <v>2100</v>
      </c>
      <c r="J46" s="223">
        <v>2375</v>
      </c>
      <c r="K46" s="223">
        <v>2975</v>
      </c>
      <c r="L46" s="223">
        <v>4102</v>
      </c>
      <c r="M46" s="223">
        <v>5323</v>
      </c>
      <c r="N46" s="223">
        <v>6920</v>
      </c>
      <c r="O46" s="223">
        <v>9101</v>
      </c>
      <c r="P46" s="223">
        <v>11635</v>
      </c>
      <c r="Q46" s="223">
        <v>8563</v>
      </c>
      <c r="R46" s="223">
        <v>10675</v>
      </c>
      <c r="S46" s="223">
        <v>13324</v>
      </c>
      <c r="T46" s="223">
        <v>14079</v>
      </c>
      <c r="U46" s="223">
        <v>14487</v>
      </c>
      <c r="V46" s="223">
        <v>12736</v>
      </c>
      <c r="W46" s="444">
        <f>+V46-D46</f>
        <v>10092</v>
      </c>
      <c r="X46" s="445">
        <f>+V46/D46</f>
        <v>4.8169440242057489</v>
      </c>
    </row>
    <row r="47" spans="2:25">
      <c r="B47" s="1064"/>
      <c r="C47" s="449" t="s">
        <v>713</v>
      </c>
      <c r="D47" s="229"/>
      <c r="E47" s="229"/>
      <c r="F47" s="229"/>
      <c r="G47" s="229"/>
      <c r="H47" s="229"/>
      <c r="I47" s="229"/>
      <c r="J47" s="229"/>
      <c r="K47" s="229"/>
      <c r="L47" s="229"/>
      <c r="M47" s="229"/>
      <c r="N47" s="229"/>
      <c r="O47" s="229"/>
      <c r="P47" s="229"/>
      <c r="Q47" s="229"/>
      <c r="R47" s="229"/>
      <c r="S47" s="229"/>
      <c r="T47" s="229"/>
      <c r="U47" s="229"/>
      <c r="V47" s="229"/>
      <c r="W47" s="458"/>
      <c r="X47" s="459" t="s">
        <v>698</v>
      </c>
    </row>
    <row r="48" spans="2:25">
      <c r="B48" s="1063" t="s">
        <v>704</v>
      </c>
      <c r="C48" s="443" t="s">
        <v>712</v>
      </c>
      <c r="D48" s="223">
        <v>5163</v>
      </c>
      <c r="E48" s="223">
        <v>5279</v>
      </c>
      <c r="F48" s="223">
        <v>5084</v>
      </c>
      <c r="G48" s="223">
        <v>3476</v>
      </c>
      <c r="H48" s="223">
        <v>3739</v>
      </c>
      <c r="I48" s="223">
        <v>3136</v>
      </c>
      <c r="J48" s="223">
        <v>2810</v>
      </c>
      <c r="K48" s="223">
        <v>3044</v>
      </c>
      <c r="L48" s="223">
        <v>3598</v>
      </c>
      <c r="M48" s="223">
        <v>4733</v>
      </c>
      <c r="N48" s="223">
        <v>5809</v>
      </c>
      <c r="O48" s="223">
        <v>7241</v>
      </c>
      <c r="P48" s="223">
        <v>8701</v>
      </c>
      <c r="Q48" s="223">
        <v>8462</v>
      </c>
      <c r="R48" s="223">
        <v>11124</v>
      </c>
      <c r="S48" s="223">
        <v>13042</v>
      </c>
      <c r="T48" s="223">
        <v>11923</v>
      </c>
      <c r="U48" s="223">
        <v>11711</v>
      </c>
      <c r="V48" s="223">
        <v>11385</v>
      </c>
      <c r="W48" s="444">
        <f>+V48-D48</f>
        <v>6222</v>
      </c>
      <c r="X48" s="445">
        <f>+V48/D48</f>
        <v>2.2051133062173154</v>
      </c>
    </row>
    <row r="49" spans="2:24">
      <c r="B49" s="1064"/>
      <c r="C49" s="449" t="s">
        <v>713</v>
      </c>
      <c r="D49" s="229"/>
      <c r="E49" s="229"/>
      <c r="F49" s="229"/>
      <c r="G49" s="229"/>
      <c r="H49" s="229"/>
      <c r="I49" s="229"/>
      <c r="J49" s="229"/>
      <c r="K49" s="229"/>
      <c r="L49" s="229"/>
      <c r="M49" s="229"/>
      <c r="N49" s="229"/>
      <c r="O49" s="229"/>
      <c r="P49" s="229"/>
      <c r="Q49" s="229"/>
      <c r="R49" s="229"/>
      <c r="S49" s="229"/>
      <c r="T49" s="229"/>
      <c r="U49" s="229"/>
      <c r="V49" s="229"/>
      <c r="W49" s="458"/>
      <c r="X49" s="459" t="s">
        <v>698</v>
      </c>
    </row>
    <row r="50" spans="2:24">
      <c r="B50" s="1063" t="s">
        <v>699</v>
      </c>
      <c r="C50" s="443" t="s">
        <v>712</v>
      </c>
      <c r="D50" s="223">
        <v>707</v>
      </c>
      <c r="E50" s="223">
        <v>779</v>
      </c>
      <c r="F50" s="223">
        <v>826</v>
      </c>
      <c r="G50" s="223">
        <v>870</v>
      </c>
      <c r="H50" s="223">
        <v>955</v>
      </c>
      <c r="I50" s="223">
        <v>1047</v>
      </c>
      <c r="J50" s="223">
        <v>1142</v>
      </c>
      <c r="K50" s="223">
        <v>1281</v>
      </c>
      <c r="L50" s="223">
        <v>1498</v>
      </c>
      <c r="M50" s="223">
        <v>1740</v>
      </c>
      <c r="N50" s="223">
        <v>2082</v>
      </c>
      <c r="O50" s="223">
        <v>2673</v>
      </c>
      <c r="P50" s="223">
        <v>3441</v>
      </c>
      <c r="Q50" s="223">
        <v>3800</v>
      </c>
      <c r="R50" s="223">
        <v>4515</v>
      </c>
      <c r="S50" s="223">
        <v>5574</v>
      </c>
      <c r="T50" s="223">
        <v>6265</v>
      </c>
      <c r="U50" s="223">
        <v>6992</v>
      </c>
      <c r="V50" s="223">
        <v>7590</v>
      </c>
      <c r="W50" s="444">
        <f>+V50-D50</f>
        <v>6883</v>
      </c>
      <c r="X50" s="445">
        <f>+V50/D50</f>
        <v>10.735502121640735</v>
      </c>
    </row>
    <row r="51" spans="2:24">
      <c r="B51" s="1064"/>
      <c r="C51" s="449" t="s">
        <v>713</v>
      </c>
      <c r="D51" s="229"/>
      <c r="E51" s="229"/>
      <c r="F51" s="229"/>
      <c r="G51" s="229"/>
      <c r="H51" s="229"/>
      <c r="I51" s="229"/>
      <c r="J51" s="229"/>
      <c r="K51" s="229"/>
      <c r="L51" s="229"/>
      <c r="M51" s="229"/>
      <c r="N51" s="229"/>
      <c r="O51" s="229"/>
      <c r="P51" s="229"/>
      <c r="Q51" s="229"/>
      <c r="R51" s="229"/>
      <c r="S51" s="229"/>
      <c r="T51" s="229"/>
      <c r="U51" s="229"/>
      <c r="V51" s="229"/>
      <c r="W51" s="458"/>
      <c r="X51" s="459" t="s">
        <v>698</v>
      </c>
    </row>
    <row r="52" spans="2:24">
      <c r="B52" s="1063" t="s">
        <v>706</v>
      </c>
      <c r="C52" s="443" t="s">
        <v>712</v>
      </c>
      <c r="D52" s="223">
        <v>408</v>
      </c>
      <c r="E52" s="223">
        <v>424</v>
      </c>
      <c r="F52" s="223">
        <v>422</v>
      </c>
      <c r="G52" s="223">
        <v>451</v>
      </c>
      <c r="H52" s="223">
        <v>452</v>
      </c>
      <c r="I52" s="223">
        <v>461</v>
      </c>
      <c r="J52" s="223">
        <v>481</v>
      </c>
      <c r="K52" s="223">
        <v>558</v>
      </c>
      <c r="L52" s="223">
        <v>641</v>
      </c>
      <c r="M52" s="223">
        <v>729</v>
      </c>
      <c r="N52" s="223">
        <v>817</v>
      </c>
      <c r="O52" s="223">
        <v>1050</v>
      </c>
      <c r="P52" s="223">
        <v>1023</v>
      </c>
      <c r="Q52" s="223">
        <v>1125</v>
      </c>
      <c r="R52" s="223">
        <v>1388</v>
      </c>
      <c r="S52" s="223">
        <v>1472</v>
      </c>
      <c r="T52" s="223">
        <v>1450</v>
      </c>
      <c r="U52" s="223">
        <v>1455</v>
      </c>
      <c r="V52" s="223">
        <v>1596</v>
      </c>
      <c r="W52" s="444">
        <f>+V52-D52</f>
        <v>1188</v>
      </c>
      <c r="X52" s="445">
        <f>+V52/D52</f>
        <v>3.9117647058823528</v>
      </c>
    </row>
    <row r="53" spans="2:24">
      <c r="B53" s="1064"/>
      <c r="C53" s="449" t="s">
        <v>713</v>
      </c>
      <c r="D53" s="229"/>
      <c r="E53" s="229"/>
      <c r="F53" s="229"/>
      <c r="G53" s="229"/>
      <c r="H53" s="229"/>
      <c r="I53" s="229"/>
      <c r="J53" s="229"/>
      <c r="K53" s="229"/>
      <c r="L53" s="229"/>
      <c r="M53" s="229"/>
      <c r="N53" s="229"/>
      <c r="O53" s="229"/>
      <c r="P53" s="229"/>
      <c r="Q53" s="229"/>
      <c r="R53" s="229"/>
      <c r="S53" s="229"/>
      <c r="T53" s="229"/>
      <c r="U53" s="229"/>
      <c r="V53" s="229"/>
      <c r="W53" s="458"/>
      <c r="X53" s="459" t="s">
        <v>698</v>
      </c>
    </row>
  </sheetData>
  <mergeCells count="24">
    <mergeCell ref="B25:B26"/>
    <mergeCell ref="B4:C4"/>
    <mergeCell ref="B5:B6"/>
    <mergeCell ref="B7:B8"/>
    <mergeCell ref="B9:B10"/>
    <mergeCell ref="B11:B12"/>
    <mergeCell ref="B13:B14"/>
    <mergeCell ref="B15:B16"/>
    <mergeCell ref="B17:B18"/>
    <mergeCell ref="B19:B20"/>
    <mergeCell ref="B21:B22"/>
    <mergeCell ref="B23:B24"/>
    <mergeCell ref="B52:B53"/>
    <mergeCell ref="B31:C31"/>
    <mergeCell ref="B32:B33"/>
    <mergeCell ref="B34:B35"/>
    <mergeCell ref="B36:B37"/>
    <mergeCell ref="B38:B39"/>
    <mergeCell ref="B40:B41"/>
    <mergeCell ref="B42:B43"/>
    <mergeCell ref="B44:B45"/>
    <mergeCell ref="B46:B47"/>
    <mergeCell ref="B48:B49"/>
    <mergeCell ref="B50:B51"/>
  </mergeCells>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2:AC250"/>
  <sheetViews>
    <sheetView workbookViewId="0">
      <selection activeCell="I9" sqref="I9"/>
    </sheetView>
  </sheetViews>
  <sheetFormatPr defaultColWidth="11.5" defaultRowHeight="13.5"/>
  <cols>
    <col min="1" max="1" width="5.875" style="463" customWidth="1"/>
    <col min="2" max="2" width="28.5" style="464" customWidth="1"/>
    <col min="3" max="3" width="9.25" style="321" customWidth="1"/>
    <col min="4" max="29" width="8.5" style="321" customWidth="1"/>
    <col min="30" max="16384" width="11.5" style="321"/>
  </cols>
  <sheetData>
    <row r="2" spans="1:29">
      <c r="A2" s="463" t="s">
        <v>716</v>
      </c>
      <c r="D2" s="321" t="s">
        <v>717</v>
      </c>
    </row>
    <row r="3" spans="1:29" ht="17.45" customHeight="1">
      <c r="A3" s="321"/>
      <c r="B3" s="404"/>
      <c r="C3" s="184"/>
      <c r="D3" s="465">
        <v>1995</v>
      </c>
      <c r="E3" s="465">
        <v>1996</v>
      </c>
      <c r="F3" s="465">
        <v>1997</v>
      </c>
      <c r="G3" s="465">
        <v>1998</v>
      </c>
      <c r="H3" s="465">
        <v>1999</v>
      </c>
      <c r="I3" s="465">
        <v>2000</v>
      </c>
      <c r="J3" s="465">
        <v>2001</v>
      </c>
      <c r="K3" s="465">
        <v>2002</v>
      </c>
      <c r="L3" s="465">
        <v>2003</v>
      </c>
      <c r="M3" s="465">
        <v>2004</v>
      </c>
      <c r="N3" s="465">
        <v>2005</v>
      </c>
      <c r="O3" s="465">
        <v>2006</v>
      </c>
      <c r="P3" s="465">
        <v>2007</v>
      </c>
      <c r="Q3" s="465">
        <v>2008</v>
      </c>
      <c r="R3" s="465">
        <v>2009</v>
      </c>
      <c r="S3" s="465">
        <v>2010</v>
      </c>
      <c r="T3" s="465">
        <v>2011</v>
      </c>
      <c r="U3" s="465">
        <v>2012</v>
      </c>
      <c r="V3" s="465">
        <v>2013</v>
      </c>
      <c r="W3" s="465">
        <v>2014</v>
      </c>
    </row>
    <row r="4" spans="1:29" s="265" customFormat="1" ht="17.45" customHeight="1">
      <c r="B4" s="466" t="s">
        <v>718</v>
      </c>
      <c r="C4" s="467" t="s">
        <v>719</v>
      </c>
      <c r="D4" s="255">
        <v>125498</v>
      </c>
      <c r="E4" s="255">
        <v>125778</v>
      </c>
      <c r="F4" s="255">
        <v>126102</v>
      </c>
      <c r="G4" s="255">
        <v>126421</v>
      </c>
      <c r="H4" s="255">
        <v>126652</v>
      </c>
      <c r="I4" s="255">
        <v>126889</v>
      </c>
      <c r="J4" s="255">
        <v>127210</v>
      </c>
      <c r="K4" s="255">
        <v>127447</v>
      </c>
      <c r="L4" s="255">
        <v>127683</v>
      </c>
      <c r="M4" s="255">
        <v>127754</v>
      </c>
      <c r="N4" s="255">
        <v>127761</v>
      </c>
      <c r="O4" s="255">
        <v>127876</v>
      </c>
      <c r="P4" s="255">
        <v>128002</v>
      </c>
      <c r="Q4" s="255">
        <v>128053</v>
      </c>
      <c r="R4" s="255">
        <v>128031</v>
      </c>
      <c r="S4" s="255">
        <v>128030</v>
      </c>
      <c r="T4" s="255">
        <v>127742</v>
      </c>
      <c r="U4" s="255">
        <v>127496</v>
      </c>
      <c r="V4" s="255">
        <v>127280</v>
      </c>
      <c r="W4" s="255">
        <v>127065</v>
      </c>
    </row>
    <row r="5" spans="1:29" s="468" customFormat="1" ht="17.45" customHeight="1">
      <c r="B5" s="469" t="s">
        <v>720</v>
      </c>
      <c r="C5" s="470" t="s">
        <v>721</v>
      </c>
      <c r="D5" s="471">
        <v>4021</v>
      </c>
      <c r="E5" s="471">
        <v>4102</v>
      </c>
      <c r="F5" s="471">
        <v>4134</v>
      </c>
      <c r="G5" s="471">
        <v>4041</v>
      </c>
      <c r="H5" s="471">
        <v>4000</v>
      </c>
      <c r="I5" s="471">
        <v>4026</v>
      </c>
      <c r="J5" s="471">
        <v>3944</v>
      </c>
      <c r="K5" s="471">
        <v>3908</v>
      </c>
      <c r="L5" s="471">
        <v>3931</v>
      </c>
      <c r="M5" s="471">
        <v>3935</v>
      </c>
      <c r="N5" s="471">
        <v>3955</v>
      </c>
      <c r="O5" s="471">
        <v>3981</v>
      </c>
      <c r="P5" s="471">
        <v>4008</v>
      </c>
      <c r="Q5" s="471">
        <v>3823</v>
      </c>
      <c r="R5" s="471">
        <v>3702</v>
      </c>
      <c r="S5" s="471">
        <v>3753</v>
      </c>
      <c r="T5" s="471">
        <v>3712</v>
      </c>
      <c r="U5" s="471">
        <v>3721</v>
      </c>
      <c r="V5" s="471">
        <v>3790</v>
      </c>
      <c r="W5" s="471">
        <v>3853</v>
      </c>
      <c r="X5" s="265"/>
    </row>
    <row r="6" spans="1:29" s="265" customFormat="1" ht="17.45" customHeight="1">
      <c r="B6" s="469" t="s">
        <v>722</v>
      </c>
      <c r="C6" s="472" t="s">
        <v>721</v>
      </c>
      <c r="D6" s="256">
        <v>4056</v>
      </c>
      <c r="E6" s="256">
        <v>4153</v>
      </c>
      <c r="F6" s="256">
        <v>4190</v>
      </c>
      <c r="G6" s="256">
        <v>4095</v>
      </c>
      <c r="H6" s="256">
        <v>4050</v>
      </c>
      <c r="I6" s="256">
        <v>4081</v>
      </c>
      <c r="J6" s="256">
        <v>4012</v>
      </c>
      <c r="K6" s="256">
        <v>3969</v>
      </c>
      <c r="L6" s="256">
        <v>3998</v>
      </c>
      <c r="M6" s="256">
        <v>4012</v>
      </c>
      <c r="N6" s="256">
        <v>4058</v>
      </c>
      <c r="O6" s="256">
        <v>4099</v>
      </c>
      <c r="P6" s="256">
        <v>4146</v>
      </c>
      <c r="Q6" s="256">
        <v>3942</v>
      </c>
      <c r="R6" s="256">
        <v>3804</v>
      </c>
      <c r="S6" s="256">
        <v>3857</v>
      </c>
      <c r="T6" s="256">
        <v>3827</v>
      </c>
      <c r="U6" s="256">
        <v>3842</v>
      </c>
      <c r="V6" s="256">
        <v>3931</v>
      </c>
      <c r="W6" s="256">
        <v>4019</v>
      </c>
    </row>
    <row r="7" spans="1:29" s="265" customFormat="1" ht="17.45" customHeight="1">
      <c r="B7" s="473" t="s">
        <v>723</v>
      </c>
      <c r="C7" s="474" t="s">
        <v>721</v>
      </c>
      <c r="D7" s="475">
        <v>2954</v>
      </c>
      <c r="E7" s="475">
        <v>3028</v>
      </c>
      <c r="F7" s="475">
        <v>3031</v>
      </c>
      <c r="G7" s="475">
        <v>2922</v>
      </c>
      <c r="H7" s="475">
        <v>2912</v>
      </c>
      <c r="I7" s="475">
        <v>2957</v>
      </c>
      <c r="J7" s="475">
        <v>2883</v>
      </c>
      <c r="K7" s="475">
        <v>2855</v>
      </c>
      <c r="L7" s="475">
        <v>2883</v>
      </c>
      <c r="M7" s="475">
        <v>2897</v>
      </c>
      <c r="N7" s="475">
        <v>2928</v>
      </c>
      <c r="O7" s="475">
        <v>2957</v>
      </c>
      <c r="P7" s="475">
        <v>2978</v>
      </c>
      <c r="Q7" s="475">
        <v>2773</v>
      </c>
      <c r="R7" s="475">
        <v>2690</v>
      </c>
      <c r="S7" s="475">
        <v>2755</v>
      </c>
      <c r="T7" s="475">
        <v>2737</v>
      </c>
      <c r="U7" s="475">
        <v>2754</v>
      </c>
      <c r="V7" s="475">
        <v>2821</v>
      </c>
      <c r="W7" s="475">
        <v>2868</v>
      </c>
    </row>
    <row r="9" spans="1:29" ht="20.45" customHeight="1">
      <c r="A9" s="476" t="s">
        <v>724</v>
      </c>
      <c r="B9" s="477"/>
    </row>
    <row r="10" spans="1:29">
      <c r="A10" s="476"/>
      <c r="B10" s="477"/>
      <c r="C10" s="477" t="s">
        <v>725</v>
      </c>
      <c r="F10" s="321" t="s">
        <v>726</v>
      </c>
    </row>
    <row r="11" spans="1:29" s="481" customFormat="1">
      <c r="A11" s="478"/>
      <c r="B11" s="479"/>
      <c r="C11" s="480">
        <v>1994</v>
      </c>
      <c r="D11" s="480">
        <v>1995</v>
      </c>
      <c r="E11" s="480">
        <v>1996</v>
      </c>
      <c r="F11" s="480">
        <v>1997</v>
      </c>
      <c r="G11" s="480">
        <v>1998</v>
      </c>
      <c r="H11" s="480">
        <v>1999</v>
      </c>
      <c r="I11" s="480">
        <v>2000</v>
      </c>
      <c r="J11" s="480">
        <v>2001</v>
      </c>
      <c r="K11" s="480">
        <v>2002</v>
      </c>
      <c r="L11" s="480">
        <v>2003</v>
      </c>
      <c r="M11" s="480">
        <v>2004</v>
      </c>
      <c r="N11" s="480">
        <v>2005</v>
      </c>
      <c r="O11" s="480">
        <v>2006</v>
      </c>
      <c r="P11" s="480">
        <v>2007</v>
      </c>
      <c r="Q11" s="480">
        <v>2008</v>
      </c>
      <c r="R11" s="480">
        <v>2009</v>
      </c>
      <c r="S11" s="480">
        <v>2010</v>
      </c>
      <c r="T11" s="480">
        <v>2011</v>
      </c>
      <c r="U11" s="480">
        <v>2012</v>
      </c>
      <c r="V11" s="480">
        <v>2013</v>
      </c>
      <c r="W11" s="480">
        <v>2014</v>
      </c>
      <c r="X11" s="480">
        <v>2015</v>
      </c>
      <c r="Y11" s="480">
        <v>2016</v>
      </c>
      <c r="Z11" s="480">
        <v>2017</v>
      </c>
      <c r="AA11" s="480">
        <v>2018</v>
      </c>
      <c r="AB11" s="480">
        <v>2019</v>
      </c>
      <c r="AC11" s="480">
        <v>2020</v>
      </c>
    </row>
    <row r="12" spans="1:29" s="483" customFormat="1" ht="24.6" customHeight="1">
      <c r="A12" s="1081" t="s">
        <v>727</v>
      </c>
      <c r="B12" s="1082"/>
      <c r="C12" s="482">
        <v>495743.4</v>
      </c>
      <c r="D12" s="482">
        <v>501706.9</v>
      </c>
      <c r="E12" s="482">
        <v>511934.8</v>
      </c>
      <c r="F12" s="482">
        <v>523198.3</v>
      </c>
      <c r="G12" s="482">
        <v>512438.6</v>
      </c>
      <c r="H12" s="482">
        <v>504903.2</v>
      </c>
      <c r="I12" s="482">
        <v>509860</v>
      </c>
      <c r="J12" s="482">
        <v>505543.2</v>
      </c>
      <c r="K12" s="482">
        <v>499147</v>
      </c>
      <c r="L12" s="482">
        <v>498854.8</v>
      </c>
      <c r="M12" s="482">
        <v>503725.3</v>
      </c>
      <c r="N12" s="482">
        <v>503903</v>
      </c>
      <c r="O12" s="482">
        <v>506687</v>
      </c>
      <c r="P12" s="482">
        <v>512975.2</v>
      </c>
      <c r="Q12" s="482">
        <v>501209.3</v>
      </c>
      <c r="R12" s="482">
        <v>471138.7</v>
      </c>
      <c r="S12" s="482">
        <v>482676.9</v>
      </c>
      <c r="T12" s="482">
        <v>471578.7</v>
      </c>
      <c r="U12" s="482">
        <v>475331.7</v>
      </c>
      <c r="V12" s="482">
        <v>479083.7</v>
      </c>
      <c r="W12" s="482">
        <v>486938.8</v>
      </c>
      <c r="X12" s="482"/>
      <c r="Y12" s="482"/>
      <c r="Z12" s="482"/>
      <c r="AA12" s="482"/>
      <c r="AB12" s="482"/>
      <c r="AC12" s="482"/>
    </row>
    <row r="13" spans="1:29" s="483" customFormat="1" ht="24.6" customHeight="1">
      <c r="A13" s="484"/>
      <c r="B13" s="485" t="s">
        <v>728</v>
      </c>
      <c r="C13" s="486">
        <v>16502.900000000001</v>
      </c>
      <c r="D13" s="486">
        <v>18856</v>
      </c>
      <c r="E13" s="486">
        <v>13126.6</v>
      </c>
      <c r="F13" s="486">
        <v>14580.1</v>
      </c>
      <c r="G13" s="486">
        <v>14170.1</v>
      </c>
      <c r="H13" s="486">
        <v>11481.9</v>
      </c>
      <c r="I13" s="486">
        <v>11633.6</v>
      </c>
      <c r="J13" s="486">
        <v>13826.7</v>
      </c>
      <c r="K13" s="486">
        <v>12768.1</v>
      </c>
      <c r="L13" s="486">
        <v>12420.2</v>
      </c>
      <c r="M13" s="486">
        <v>13922.4</v>
      </c>
      <c r="N13" s="486">
        <v>17530.3</v>
      </c>
      <c r="O13" s="486">
        <v>21748.3</v>
      </c>
      <c r="P13" s="486">
        <v>26412.5</v>
      </c>
      <c r="Q13" s="486">
        <v>24919.7</v>
      </c>
      <c r="R13" s="486">
        <v>18890.7</v>
      </c>
      <c r="S13" s="486">
        <v>18238.400000000001</v>
      </c>
      <c r="T13" s="486">
        <v>20382.099999999999</v>
      </c>
      <c r="U13" s="486">
        <v>21223.3</v>
      </c>
      <c r="V13" s="486">
        <v>24650.799999999999</v>
      </c>
      <c r="W13" s="486">
        <v>28693.1</v>
      </c>
      <c r="X13" s="486"/>
      <c r="Y13" s="486"/>
      <c r="Z13" s="486"/>
      <c r="AA13" s="486"/>
      <c r="AB13" s="486"/>
      <c r="AC13" s="486"/>
    </row>
    <row r="14" spans="1:29" s="483" customFormat="1" ht="24.6" customHeight="1">
      <c r="A14" s="487"/>
      <c r="B14" s="488" t="s">
        <v>729</v>
      </c>
      <c r="C14" s="489">
        <v>12565.6</v>
      </c>
      <c r="D14" s="489">
        <v>14741.6</v>
      </c>
      <c r="E14" s="489">
        <v>7351.3</v>
      </c>
      <c r="F14" s="489">
        <v>7560.6</v>
      </c>
      <c r="G14" s="489">
        <v>7218.2</v>
      </c>
      <c r="H14" s="489">
        <v>5105</v>
      </c>
      <c r="I14" s="489">
        <v>5153.8999999999996</v>
      </c>
      <c r="J14" s="489">
        <v>5437.5</v>
      </c>
      <c r="K14" s="489">
        <v>4726.3999999999996</v>
      </c>
      <c r="L14" s="489">
        <v>4158.1000000000004</v>
      </c>
      <c r="M14" s="489">
        <v>4535.8999999999996</v>
      </c>
      <c r="N14" s="489">
        <v>5780.9</v>
      </c>
      <c r="O14" s="489">
        <v>7283.6</v>
      </c>
      <c r="P14" s="489">
        <v>9074.6</v>
      </c>
      <c r="Q14" s="489">
        <v>8126.7</v>
      </c>
      <c r="R14" s="489">
        <v>5813</v>
      </c>
      <c r="S14" s="489">
        <v>5264.1</v>
      </c>
      <c r="T14" s="489">
        <v>5707</v>
      </c>
      <c r="U14" s="489">
        <v>6168.9</v>
      </c>
      <c r="V14" s="489">
        <v>7009.6</v>
      </c>
      <c r="W14" s="489">
        <v>9003.2999999999993</v>
      </c>
      <c r="X14" s="489"/>
      <c r="Y14" s="489"/>
      <c r="Z14" s="489"/>
      <c r="AA14" s="489"/>
      <c r="AB14" s="489"/>
      <c r="AC14" s="489"/>
    </row>
    <row r="15" spans="1:29" s="483" customFormat="1" ht="24.6" customHeight="1">
      <c r="A15" s="1083" t="s">
        <v>730</v>
      </c>
      <c r="B15" s="1083"/>
      <c r="C15" s="490">
        <f>+C12+C13-C14</f>
        <v>499680.70000000007</v>
      </c>
      <c r="D15" s="490">
        <v>505821.3</v>
      </c>
      <c r="E15" s="490">
        <v>517710.1</v>
      </c>
      <c r="F15" s="490">
        <v>530217.80000000005</v>
      </c>
      <c r="G15" s="490">
        <v>519390.4</v>
      </c>
      <c r="H15" s="490">
        <v>511280.1</v>
      </c>
      <c r="I15" s="490">
        <v>516339.7</v>
      </c>
      <c r="J15" s="490">
        <v>513932.5</v>
      </c>
      <c r="K15" s="490">
        <v>507188.7</v>
      </c>
      <c r="L15" s="490">
        <v>507116.9</v>
      </c>
      <c r="M15" s="490">
        <v>513111.8</v>
      </c>
      <c r="N15" s="490">
        <v>515652.4</v>
      </c>
      <c r="O15" s="490">
        <v>521151.6</v>
      </c>
      <c r="P15" s="490">
        <v>530313.1</v>
      </c>
      <c r="Q15" s="490">
        <v>518002.3</v>
      </c>
      <c r="R15" s="490">
        <v>484216.4</v>
      </c>
      <c r="S15" s="490">
        <v>495651.2</v>
      </c>
      <c r="T15" s="490">
        <v>486253.8</v>
      </c>
      <c r="U15" s="490">
        <v>490386.1</v>
      </c>
      <c r="V15" s="490">
        <v>496725</v>
      </c>
      <c r="W15" s="490">
        <v>506628.6</v>
      </c>
      <c r="X15" s="490"/>
      <c r="Y15" s="490"/>
      <c r="Z15" s="490"/>
      <c r="AA15" s="490"/>
      <c r="AB15" s="490"/>
      <c r="AC15" s="490"/>
    </row>
    <row r="16" spans="1:29" s="483" customFormat="1" ht="24.6" customHeight="1">
      <c r="A16" s="478"/>
      <c r="B16" s="491" t="s">
        <v>731</v>
      </c>
      <c r="C16" s="490">
        <v>98978.7</v>
      </c>
      <c r="D16" s="490">
        <v>97673.600000000006</v>
      </c>
      <c r="E16" s="490">
        <v>98917.2</v>
      </c>
      <c r="F16" s="490">
        <v>103445.4</v>
      </c>
      <c r="G16" s="490">
        <v>104928.4</v>
      </c>
      <c r="H16" s="490">
        <v>103541.9</v>
      </c>
      <c r="I16" s="490">
        <v>103250.9</v>
      </c>
      <c r="J16" s="490">
        <v>102604.9</v>
      </c>
      <c r="K16" s="490">
        <v>101849.5</v>
      </c>
      <c r="L16" s="490">
        <v>100450.4</v>
      </c>
      <c r="M16" s="490">
        <v>100625</v>
      </c>
      <c r="N16" s="490">
        <v>101346.9</v>
      </c>
      <c r="O16" s="490">
        <v>103944.1</v>
      </c>
      <c r="P16" s="490">
        <v>106409.3</v>
      </c>
      <c r="Q16" s="490">
        <v>108954.1</v>
      </c>
      <c r="R16" s="490">
        <v>107027.2</v>
      </c>
      <c r="S16" s="490">
        <v>103779</v>
      </c>
      <c r="T16" s="490">
        <v>101796.3</v>
      </c>
      <c r="U16" s="490">
        <v>100614.8</v>
      </c>
      <c r="V16" s="490">
        <v>101910.9</v>
      </c>
      <c r="W16" s="490">
        <v>103699</v>
      </c>
      <c r="X16" s="490"/>
      <c r="Y16" s="490"/>
      <c r="Z16" s="490"/>
      <c r="AA16" s="490"/>
      <c r="AB16" s="490"/>
      <c r="AC16" s="490"/>
    </row>
    <row r="17" spans="1:29" s="483" customFormat="1" ht="24.6" customHeight="1">
      <c r="A17" s="1084" t="s">
        <v>732</v>
      </c>
      <c r="B17" s="1085"/>
      <c r="C17" s="490">
        <f>+C15-C16</f>
        <v>400702.00000000006</v>
      </c>
      <c r="D17" s="490">
        <f t="shared" ref="D17:W17" si="0">+D15-D16</f>
        <v>408147.69999999995</v>
      </c>
      <c r="E17" s="490">
        <f t="shared" si="0"/>
        <v>418792.89999999997</v>
      </c>
      <c r="F17" s="490">
        <f t="shared" si="0"/>
        <v>426772.4</v>
      </c>
      <c r="G17" s="490">
        <f t="shared" si="0"/>
        <v>414462</v>
      </c>
      <c r="H17" s="490">
        <f t="shared" si="0"/>
        <v>407738.19999999995</v>
      </c>
      <c r="I17" s="490">
        <f t="shared" si="0"/>
        <v>413088.80000000005</v>
      </c>
      <c r="J17" s="490">
        <f t="shared" si="0"/>
        <v>411327.6</v>
      </c>
      <c r="K17" s="490">
        <f t="shared" si="0"/>
        <v>405339.2</v>
      </c>
      <c r="L17" s="490">
        <f t="shared" si="0"/>
        <v>406666.5</v>
      </c>
      <c r="M17" s="490">
        <f t="shared" si="0"/>
        <v>412486.8</v>
      </c>
      <c r="N17" s="490">
        <f t="shared" si="0"/>
        <v>414305.5</v>
      </c>
      <c r="O17" s="490">
        <f t="shared" si="0"/>
        <v>417207.5</v>
      </c>
      <c r="P17" s="490">
        <f t="shared" si="0"/>
        <v>423903.8</v>
      </c>
      <c r="Q17" s="490">
        <f t="shared" si="0"/>
        <v>409048.19999999995</v>
      </c>
      <c r="R17" s="490">
        <f t="shared" si="0"/>
        <v>377189.2</v>
      </c>
      <c r="S17" s="490">
        <f t="shared" si="0"/>
        <v>391872.2</v>
      </c>
      <c r="T17" s="490">
        <f t="shared" si="0"/>
        <v>384457.5</v>
      </c>
      <c r="U17" s="490">
        <f t="shared" si="0"/>
        <v>389771.3</v>
      </c>
      <c r="V17" s="490">
        <f t="shared" si="0"/>
        <v>394814.1</v>
      </c>
      <c r="W17" s="490">
        <f t="shared" si="0"/>
        <v>402929.6</v>
      </c>
      <c r="X17" s="490"/>
      <c r="Y17" s="490"/>
      <c r="Z17" s="490"/>
      <c r="AA17" s="490"/>
      <c r="AB17" s="490"/>
      <c r="AC17" s="490"/>
    </row>
    <row r="18" spans="1:29" s="483" customFormat="1" ht="24.6" customHeight="1">
      <c r="A18" s="484"/>
      <c r="B18" s="485" t="s">
        <v>733</v>
      </c>
      <c r="C18" s="486">
        <v>33778</v>
      </c>
      <c r="D18" s="486">
        <v>34725.5</v>
      </c>
      <c r="E18" s="486">
        <v>36365.4</v>
      </c>
      <c r="F18" s="486">
        <v>38091.9</v>
      </c>
      <c r="G18" s="486">
        <v>39509.1</v>
      </c>
      <c r="H18" s="486">
        <v>39105.800000000003</v>
      </c>
      <c r="I18" s="486">
        <v>38614.400000000001</v>
      </c>
      <c r="J18" s="486">
        <v>38437.599999999999</v>
      </c>
      <c r="K18" s="486">
        <v>37585.599999999999</v>
      </c>
      <c r="L18" s="486">
        <v>37155.4</v>
      </c>
      <c r="M18" s="486">
        <v>38576.699999999997</v>
      </c>
      <c r="N18" s="486">
        <v>39997.4</v>
      </c>
      <c r="O18" s="486">
        <v>40321.1</v>
      </c>
      <c r="P18" s="486">
        <v>40522</v>
      </c>
      <c r="Q18" s="486">
        <v>38881</v>
      </c>
      <c r="R18" s="486">
        <v>35361.199999999997</v>
      </c>
      <c r="S18" s="486">
        <v>36869.5</v>
      </c>
      <c r="T18" s="486">
        <v>37261.9</v>
      </c>
      <c r="U18" s="486">
        <v>37166.5</v>
      </c>
      <c r="V18" s="486">
        <v>38769.4</v>
      </c>
      <c r="W18" s="486">
        <v>45009.2</v>
      </c>
      <c r="X18" s="486"/>
      <c r="Y18" s="486"/>
      <c r="Z18" s="486"/>
      <c r="AA18" s="486"/>
      <c r="AB18" s="486"/>
      <c r="AC18" s="486"/>
    </row>
    <row r="19" spans="1:29" s="483" customFormat="1" ht="24.6" customHeight="1">
      <c r="A19" s="487"/>
      <c r="B19" s="488" t="s">
        <v>734</v>
      </c>
      <c r="C19" s="489">
        <v>-171.60000000003492</v>
      </c>
      <c r="D19" s="489">
        <v>-2649.4999999999418</v>
      </c>
      <c r="E19" s="489">
        <v>-1515.2999999999302</v>
      </c>
      <c r="F19" s="489">
        <v>-6412.4000000000233</v>
      </c>
      <c r="G19" s="489">
        <v>-5581.4000000000233</v>
      </c>
      <c r="H19" s="489">
        <v>149.30000000004657</v>
      </c>
      <c r="I19" s="489">
        <v>711.89999999996508</v>
      </c>
      <c r="J19" s="489">
        <v>-6106.2000000000116</v>
      </c>
      <c r="K19" s="489">
        <v>-3863.5000000000582</v>
      </c>
      <c r="L19" s="489">
        <v>-1410.1999999999534</v>
      </c>
      <c r="M19" s="489">
        <v>-3793.5</v>
      </c>
      <c r="N19" s="489">
        <v>-183</v>
      </c>
      <c r="O19" s="489">
        <v>1303.8999999999651</v>
      </c>
      <c r="P19" s="489">
        <v>-2142.5999999999767</v>
      </c>
      <c r="Q19" s="489">
        <v>-15129.199999999953</v>
      </c>
      <c r="R19" s="489">
        <v>2556.7999999999884</v>
      </c>
      <c r="S19" s="489">
        <v>-2299.9000000000233</v>
      </c>
      <c r="T19" s="489">
        <v>2401.5</v>
      </c>
      <c r="U19" s="489">
        <v>-1430.3999999999651</v>
      </c>
      <c r="V19" s="489">
        <v>3070.4000000000233</v>
      </c>
      <c r="W19" s="489">
        <v>6523.7000000000116</v>
      </c>
      <c r="X19" s="489"/>
      <c r="Y19" s="489"/>
      <c r="Z19" s="489"/>
      <c r="AA19" s="489"/>
      <c r="AB19" s="489"/>
      <c r="AC19" s="489"/>
    </row>
    <row r="20" spans="1:29" s="483" customFormat="1" ht="24.6" customHeight="1">
      <c r="A20" s="1086" t="s">
        <v>735</v>
      </c>
      <c r="B20" s="1086"/>
      <c r="C20" s="482">
        <f>+C17-C18+C19</f>
        <v>366752.4</v>
      </c>
      <c r="D20" s="482">
        <f t="shared" ref="D20:W20" si="1">+D17-D18+D19</f>
        <v>370772.7</v>
      </c>
      <c r="E20" s="482">
        <f t="shared" si="1"/>
        <v>380912.2</v>
      </c>
      <c r="F20" s="482">
        <f t="shared" si="1"/>
        <v>382268.1</v>
      </c>
      <c r="G20" s="482">
        <f t="shared" si="1"/>
        <v>369371.5</v>
      </c>
      <c r="H20" s="482">
        <f t="shared" si="1"/>
        <v>368781.7</v>
      </c>
      <c r="I20" s="482">
        <f t="shared" si="1"/>
        <v>375186.3</v>
      </c>
      <c r="J20" s="482">
        <f t="shared" si="1"/>
        <v>366783.8</v>
      </c>
      <c r="K20" s="482">
        <f t="shared" si="1"/>
        <v>363890.1</v>
      </c>
      <c r="L20" s="482">
        <f t="shared" si="1"/>
        <v>368100.9</v>
      </c>
      <c r="M20" s="482">
        <f t="shared" si="1"/>
        <v>370116.6</v>
      </c>
      <c r="N20" s="482">
        <f t="shared" si="1"/>
        <v>374125.1</v>
      </c>
      <c r="O20" s="482">
        <f t="shared" si="1"/>
        <v>378190.3</v>
      </c>
      <c r="P20" s="482">
        <f t="shared" si="1"/>
        <v>381239.2</v>
      </c>
      <c r="Q20" s="482">
        <f t="shared" si="1"/>
        <v>355038</v>
      </c>
      <c r="R20" s="482">
        <f t="shared" si="1"/>
        <v>344384.8</v>
      </c>
      <c r="S20" s="482">
        <f t="shared" si="1"/>
        <v>352702.8</v>
      </c>
      <c r="T20" s="482">
        <f t="shared" si="1"/>
        <v>349597.1</v>
      </c>
      <c r="U20" s="482">
        <f t="shared" si="1"/>
        <v>351174.40000000002</v>
      </c>
      <c r="V20" s="482">
        <f t="shared" si="1"/>
        <v>359115.1</v>
      </c>
      <c r="W20" s="482">
        <f t="shared" si="1"/>
        <v>364444.1</v>
      </c>
      <c r="X20" s="482"/>
      <c r="Y20" s="482"/>
      <c r="Z20" s="482"/>
      <c r="AA20" s="482"/>
      <c r="AB20" s="482"/>
      <c r="AC20" s="482"/>
    </row>
    <row r="21" spans="1:29" s="483" customFormat="1" ht="24.6" customHeight="1">
      <c r="A21" s="484"/>
      <c r="B21" s="485" t="s">
        <v>733</v>
      </c>
      <c r="C21" s="486">
        <v>33778</v>
      </c>
      <c r="D21" s="486">
        <v>34725.5</v>
      </c>
      <c r="E21" s="486">
        <v>36365.4</v>
      </c>
      <c r="F21" s="486">
        <v>38091.9</v>
      </c>
      <c r="G21" s="486">
        <v>39509.1</v>
      </c>
      <c r="H21" s="486">
        <v>39105.800000000003</v>
      </c>
      <c r="I21" s="486">
        <v>38614.400000000001</v>
      </c>
      <c r="J21" s="486">
        <v>38437.599999999999</v>
      </c>
      <c r="K21" s="486">
        <v>37585.599999999999</v>
      </c>
      <c r="L21" s="486">
        <v>37155.4</v>
      </c>
      <c r="M21" s="486">
        <v>38576.699999999997</v>
      </c>
      <c r="N21" s="486">
        <v>39997.4</v>
      </c>
      <c r="O21" s="486">
        <v>40321.1</v>
      </c>
      <c r="P21" s="486">
        <v>40522</v>
      </c>
      <c r="Q21" s="486">
        <v>38881</v>
      </c>
      <c r="R21" s="486">
        <v>35361.199999999997</v>
      </c>
      <c r="S21" s="486">
        <v>36869.5</v>
      </c>
      <c r="T21" s="486">
        <v>37261.9</v>
      </c>
      <c r="U21" s="486">
        <v>37166.5</v>
      </c>
      <c r="V21" s="486">
        <v>38769.4</v>
      </c>
      <c r="W21" s="486">
        <v>45009.2</v>
      </c>
      <c r="X21" s="486"/>
      <c r="Y21" s="486"/>
      <c r="Z21" s="486"/>
      <c r="AA21" s="486"/>
      <c r="AB21" s="486"/>
      <c r="AC21" s="486"/>
    </row>
    <row r="22" spans="1:29" s="483" customFormat="1" ht="24.6" customHeight="1">
      <c r="A22" s="487"/>
      <c r="B22" s="488" t="s">
        <v>736</v>
      </c>
      <c r="C22" s="489">
        <v>-484</v>
      </c>
      <c r="D22" s="489">
        <v>-660.8</v>
      </c>
      <c r="E22" s="489">
        <v>-1058.2</v>
      </c>
      <c r="F22" s="489">
        <v>-831</v>
      </c>
      <c r="G22" s="489">
        <v>-1362.9</v>
      </c>
      <c r="H22" s="489">
        <v>-1057.5</v>
      </c>
      <c r="I22" s="489">
        <v>-875</v>
      </c>
      <c r="J22" s="489">
        <v>-627.1</v>
      </c>
      <c r="K22" s="489">
        <v>-977</v>
      </c>
      <c r="L22" s="489">
        <v>-684.2</v>
      </c>
      <c r="M22" s="489">
        <v>-748.5</v>
      </c>
      <c r="N22" s="489">
        <v>-582.6</v>
      </c>
      <c r="O22" s="489">
        <v>-978.2</v>
      </c>
      <c r="P22" s="489">
        <v>-1069.5999999999999</v>
      </c>
      <c r="Q22" s="489">
        <v>-1045.8</v>
      </c>
      <c r="R22" s="489">
        <v>-1047.8</v>
      </c>
      <c r="S22" s="489">
        <v>-905.6</v>
      </c>
      <c r="T22" s="489">
        <v>-787</v>
      </c>
      <c r="U22" s="489">
        <v>-703.9</v>
      </c>
      <c r="V22" s="489">
        <v>-1217.9000000000001</v>
      </c>
      <c r="W22" s="489">
        <v>-1771.5</v>
      </c>
      <c r="X22" s="489"/>
      <c r="Y22" s="489"/>
      <c r="Z22" s="489"/>
      <c r="AA22" s="489"/>
      <c r="AB22" s="489"/>
      <c r="AC22" s="489"/>
    </row>
    <row r="23" spans="1:29" s="483" customFormat="1" ht="24.6" customHeight="1">
      <c r="A23" s="1086" t="s">
        <v>737</v>
      </c>
      <c r="B23" s="1086"/>
      <c r="C23" s="482">
        <f>SUM(C20:C22)</f>
        <v>400046.4</v>
      </c>
      <c r="D23" s="482">
        <f t="shared" ref="D23:W23" si="2">SUM(D20:D22)</f>
        <v>404837.4</v>
      </c>
      <c r="E23" s="482">
        <f t="shared" si="2"/>
        <v>416219.4</v>
      </c>
      <c r="F23" s="482">
        <f t="shared" si="2"/>
        <v>419529</v>
      </c>
      <c r="G23" s="482">
        <f t="shared" si="2"/>
        <v>407517.69999999995</v>
      </c>
      <c r="H23" s="482">
        <f t="shared" si="2"/>
        <v>406830</v>
      </c>
      <c r="I23" s="482">
        <f t="shared" si="2"/>
        <v>412925.7</v>
      </c>
      <c r="J23" s="482">
        <f t="shared" si="2"/>
        <v>404594.3</v>
      </c>
      <c r="K23" s="482">
        <f t="shared" si="2"/>
        <v>400498.69999999995</v>
      </c>
      <c r="L23" s="482">
        <f t="shared" si="2"/>
        <v>404572.10000000003</v>
      </c>
      <c r="M23" s="482">
        <f t="shared" si="2"/>
        <v>407944.8</v>
      </c>
      <c r="N23" s="482">
        <f t="shared" si="2"/>
        <v>413539.9</v>
      </c>
      <c r="O23" s="482">
        <f t="shared" si="2"/>
        <v>417533.19999999995</v>
      </c>
      <c r="P23" s="482">
        <f t="shared" si="2"/>
        <v>420691.60000000003</v>
      </c>
      <c r="Q23" s="482">
        <f t="shared" si="2"/>
        <v>392873.2</v>
      </c>
      <c r="R23" s="482">
        <f t="shared" si="2"/>
        <v>378698.2</v>
      </c>
      <c r="S23" s="482">
        <f t="shared" si="2"/>
        <v>388666.7</v>
      </c>
      <c r="T23" s="482">
        <f t="shared" si="2"/>
        <v>386072</v>
      </c>
      <c r="U23" s="482">
        <f t="shared" si="2"/>
        <v>387637</v>
      </c>
      <c r="V23" s="482">
        <f t="shared" si="2"/>
        <v>396666.6</v>
      </c>
      <c r="W23" s="482">
        <f t="shared" si="2"/>
        <v>407681.8</v>
      </c>
      <c r="X23" s="482"/>
      <c r="Y23" s="482"/>
      <c r="Z23" s="482"/>
      <c r="AA23" s="482"/>
      <c r="AB23" s="482"/>
      <c r="AC23" s="482"/>
    </row>
    <row r="24" spans="1:29" s="483" customFormat="1" ht="24.6" customHeight="1">
      <c r="A24" s="1080" t="s">
        <v>738</v>
      </c>
      <c r="B24" s="492" t="s">
        <v>739</v>
      </c>
      <c r="C24" s="486">
        <v>11121.2</v>
      </c>
      <c r="D24" s="486">
        <v>16244.2</v>
      </c>
      <c r="E24" s="486">
        <v>22066.9</v>
      </c>
      <c r="F24" s="486">
        <v>19776.400000000001</v>
      </c>
      <c r="G24" s="486">
        <v>18429.5</v>
      </c>
      <c r="H24" s="486">
        <v>23430.799999999999</v>
      </c>
      <c r="I24" s="486">
        <v>31560.2</v>
      </c>
      <c r="J24" s="486">
        <v>31402.799999999999</v>
      </c>
      <c r="K24" s="486">
        <v>37131</v>
      </c>
      <c r="L24" s="486">
        <v>43969.9</v>
      </c>
      <c r="M24" s="486">
        <v>44264.800000000003</v>
      </c>
      <c r="N24" s="486">
        <v>41248.300000000003</v>
      </c>
      <c r="O24" s="486">
        <v>37402.9</v>
      </c>
      <c r="P24" s="486">
        <v>41433.199999999997</v>
      </c>
      <c r="Q24" s="486">
        <v>27552.3</v>
      </c>
      <c r="R24" s="486">
        <v>34706.1</v>
      </c>
      <c r="S24" s="486">
        <v>39489.800000000003</v>
      </c>
      <c r="T24" s="486">
        <v>34097.599999999999</v>
      </c>
      <c r="U24" s="486">
        <v>32919.4</v>
      </c>
      <c r="V24" s="486">
        <v>33891.699999999997</v>
      </c>
      <c r="W24" s="486">
        <v>31801.1</v>
      </c>
      <c r="X24" s="486"/>
      <c r="Y24" s="486"/>
      <c r="Z24" s="486"/>
      <c r="AA24" s="486"/>
      <c r="AB24" s="486"/>
      <c r="AC24" s="486"/>
    </row>
    <row r="25" spans="1:29" s="483" customFormat="1" ht="24.6" customHeight="1">
      <c r="A25" s="1071"/>
      <c r="B25" s="493" t="s">
        <v>740</v>
      </c>
      <c r="C25" s="494">
        <v>16200.2</v>
      </c>
      <c r="D25" s="494">
        <v>19817.400000000001</v>
      </c>
      <c r="E25" s="494">
        <v>24804.799999999999</v>
      </c>
      <c r="F25" s="494">
        <v>22579.4</v>
      </c>
      <c r="G25" s="494">
        <v>21871.9</v>
      </c>
      <c r="H25" s="494">
        <v>26593.5</v>
      </c>
      <c r="I25" s="494">
        <v>32545</v>
      </c>
      <c r="J25" s="494">
        <v>29672</v>
      </c>
      <c r="K25" s="494">
        <v>32980.5</v>
      </c>
      <c r="L25" s="494">
        <v>38663.199999999997</v>
      </c>
      <c r="M25" s="494">
        <v>39536.400000000001</v>
      </c>
      <c r="N25" s="494">
        <v>35971.699999999997</v>
      </c>
      <c r="O25" s="494">
        <v>32934</v>
      </c>
      <c r="P25" s="494">
        <v>36805.5</v>
      </c>
      <c r="Q25" s="494">
        <v>25208.9</v>
      </c>
      <c r="R25" s="494">
        <v>32279.200000000001</v>
      </c>
      <c r="S25" s="494">
        <v>37457.199999999997</v>
      </c>
      <c r="T25" s="494">
        <v>32627.599999999999</v>
      </c>
      <c r="U25" s="494">
        <v>31270.9</v>
      </c>
      <c r="V25" s="494">
        <v>32224.3</v>
      </c>
      <c r="W25" s="494">
        <v>29960.1</v>
      </c>
      <c r="X25" s="494"/>
      <c r="Y25" s="494"/>
      <c r="Z25" s="494"/>
      <c r="AA25" s="494"/>
      <c r="AB25" s="494"/>
      <c r="AC25" s="494"/>
    </row>
    <row r="26" spans="1:29" s="483" customFormat="1" ht="24.6" customHeight="1">
      <c r="A26" s="1071"/>
      <c r="B26" s="493" t="s">
        <v>741</v>
      </c>
      <c r="C26" s="494">
        <v>-5079</v>
      </c>
      <c r="D26" s="494">
        <v>-3573.2</v>
      </c>
      <c r="E26" s="494">
        <v>-2738</v>
      </c>
      <c r="F26" s="494">
        <v>-2803</v>
      </c>
      <c r="G26" s="494">
        <v>-3442.4</v>
      </c>
      <c r="H26" s="494">
        <v>-3162.7</v>
      </c>
      <c r="I26" s="494">
        <v>-984.8</v>
      </c>
      <c r="J26" s="494">
        <v>1730.8</v>
      </c>
      <c r="K26" s="494">
        <v>4150.5</v>
      </c>
      <c r="L26" s="494">
        <v>5306.7</v>
      </c>
      <c r="M26" s="494">
        <v>4728.3</v>
      </c>
      <c r="N26" s="494">
        <v>5276.6</v>
      </c>
      <c r="O26" s="494">
        <v>4468.8999999999996</v>
      </c>
      <c r="P26" s="494">
        <v>4627.7</v>
      </c>
      <c r="Q26" s="494">
        <v>2343.4</v>
      </c>
      <c r="R26" s="494">
        <v>2426.9</v>
      </c>
      <c r="S26" s="494">
        <v>2032.7</v>
      </c>
      <c r="T26" s="494">
        <v>1470</v>
      </c>
      <c r="U26" s="494">
        <v>1648.5</v>
      </c>
      <c r="V26" s="494">
        <v>1667.4</v>
      </c>
      <c r="W26" s="494">
        <v>1841</v>
      </c>
      <c r="X26" s="494"/>
      <c r="Y26" s="494"/>
      <c r="Z26" s="494"/>
      <c r="AA26" s="494"/>
      <c r="AB26" s="494"/>
      <c r="AC26" s="494"/>
    </row>
    <row r="27" spans="1:29" s="483" customFormat="1" ht="24.6" customHeight="1">
      <c r="A27" s="1071"/>
      <c r="B27" s="493" t="s">
        <v>742</v>
      </c>
      <c r="C27" s="494">
        <v>79294.899999999994</v>
      </c>
      <c r="D27" s="494">
        <v>80873.3</v>
      </c>
      <c r="E27" s="494">
        <v>82715</v>
      </c>
      <c r="F27" s="494">
        <v>83722.5</v>
      </c>
      <c r="G27" s="494">
        <v>75539.3</v>
      </c>
      <c r="H27" s="494">
        <v>70527.899999999994</v>
      </c>
      <c r="I27" s="494">
        <v>75874.5</v>
      </c>
      <c r="J27" s="494">
        <v>75181.600000000006</v>
      </c>
      <c r="K27" s="494">
        <v>66590.899999999994</v>
      </c>
      <c r="L27" s="494">
        <v>64605.4</v>
      </c>
      <c r="M27" s="494">
        <v>69020.600000000006</v>
      </c>
      <c r="N27" s="494">
        <v>76512.2</v>
      </c>
      <c r="O27" s="494">
        <v>81220.600000000006</v>
      </c>
      <c r="P27" s="494">
        <v>82136.2</v>
      </c>
      <c r="Q27" s="494">
        <v>70961.399999999994</v>
      </c>
      <c r="R27" s="494">
        <v>50375</v>
      </c>
      <c r="S27" s="494">
        <v>54998.1</v>
      </c>
      <c r="T27" s="494">
        <v>57474.6</v>
      </c>
      <c r="U27" s="494">
        <v>60779.1</v>
      </c>
      <c r="V27" s="494">
        <v>68150.3</v>
      </c>
      <c r="W27" s="494">
        <v>78592.3</v>
      </c>
      <c r="X27" s="494"/>
      <c r="Y27" s="494"/>
      <c r="Z27" s="494"/>
      <c r="AA27" s="494"/>
      <c r="AB27" s="494"/>
      <c r="AC27" s="494"/>
    </row>
    <row r="28" spans="1:29" s="483" customFormat="1" ht="24.6" customHeight="1">
      <c r="A28" s="1071"/>
      <c r="B28" s="495" t="s">
        <v>743</v>
      </c>
      <c r="C28" s="496">
        <v>302675.8</v>
      </c>
      <c r="D28" s="496">
        <v>300238.8</v>
      </c>
      <c r="E28" s="496">
        <v>303545.8</v>
      </c>
      <c r="F28" s="496">
        <v>308440.2</v>
      </c>
      <c r="G28" s="496">
        <v>306474.7</v>
      </c>
      <c r="H28" s="496">
        <v>305794.3</v>
      </c>
      <c r="I28" s="496">
        <v>299570.5</v>
      </c>
      <c r="J28" s="496">
        <v>291952.8</v>
      </c>
      <c r="K28" s="496">
        <v>290763.7</v>
      </c>
      <c r="L28" s="496">
        <v>289533.40000000002</v>
      </c>
      <c r="M28" s="496">
        <v>288272.5</v>
      </c>
      <c r="N28" s="496">
        <v>289641</v>
      </c>
      <c r="O28" s="496">
        <v>292077.8</v>
      </c>
      <c r="P28" s="496">
        <v>290974.2</v>
      </c>
      <c r="Q28" s="496">
        <v>288450.40000000002</v>
      </c>
      <c r="R28" s="496">
        <v>287947.8</v>
      </c>
      <c r="S28" s="496">
        <v>287341.5</v>
      </c>
      <c r="T28" s="496">
        <v>287881.7</v>
      </c>
      <c r="U28" s="496">
        <v>286158.2</v>
      </c>
      <c r="V28" s="496">
        <v>287046.2</v>
      </c>
      <c r="W28" s="496">
        <v>289074.3</v>
      </c>
      <c r="X28" s="496"/>
      <c r="Y28" s="496"/>
      <c r="Z28" s="496"/>
      <c r="AA28" s="496"/>
      <c r="AB28" s="496"/>
      <c r="AC28" s="496"/>
    </row>
    <row r="29" spans="1:29" s="483" customFormat="1" ht="24.6" customHeight="1">
      <c r="A29" s="1072"/>
      <c r="B29" s="497" t="s">
        <v>744</v>
      </c>
      <c r="C29" s="489">
        <v>6954.6</v>
      </c>
      <c r="D29" s="489">
        <v>7481.2</v>
      </c>
      <c r="E29" s="489">
        <v>7891.7</v>
      </c>
      <c r="F29" s="489">
        <v>7589.8</v>
      </c>
      <c r="G29" s="489">
        <v>7074.3</v>
      </c>
      <c r="H29" s="489">
        <v>7077</v>
      </c>
      <c r="I29" s="489">
        <v>5920.5</v>
      </c>
      <c r="J29" s="489">
        <v>6057</v>
      </c>
      <c r="K29" s="489">
        <v>6013.1</v>
      </c>
      <c r="L29" s="489">
        <v>6463.4</v>
      </c>
      <c r="M29" s="489">
        <v>6386.9</v>
      </c>
      <c r="N29" s="489">
        <v>6138.4</v>
      </c>
      <c r="O29" s="489">
        <v>6831.9</v>
      </c>
      <c r="P29" s="489">
        <v>6148</v>
      </c>
      <c r="Q29" s="489">
        <v>5909.1</v>
      </c>
      <c r="R29" s="489">
        <v>5669.2</v>
      </c>
      <c r="S29" s="489">
        <v>6837.3</v>
      </c>
      <c r="T29" s="489">
        <v>6618</v>
      </c>
      <c r="U29" s="489">
        <v>7780.2</v>
      </c>
      <c r="V29" s="489">
        <v>7578.3</v>
      </c>
      <c r="W29" s="489">
        <v>8214.1</v>
      </c>
      <c r="X29" s="489"/>
      <c r="Y29" s="489"/>
      <c r="Z29" s="489"/>
      <c r="AA29" s="489"/>
      <c r="AB29" s="489"/>
      <c r="AC29" s="489"/>
    </row>
    <row r="30" spans="1:29" s="483" customFormat="1" ht="24.6" customHeight="1">
      <c r="A30" s="1071" t="s">
        <v>745</v>
      </c>
      <c r="B30" s="493" t="s">
        <v>746</v>
      </c>
      <c r="C30" s="494">
        <v>39189.9</v>
      </c>
      <c r="D30" s="494">
        <v>39248.800000000003</v>
      </c>
      <c r="E30" s="494">
        <v>39182.6</v>
      </c>
      <c r="F30" s="494">
        <v>39792.699999999997</v>
      </c>
      <c r="G30" s="494">
        <v>31034.9</v>
      </c>
      <c r="H30" s="494">
        <v>25100.9</v>
      </c>
      <c r="I30" s="494">
        <v>27624.3</v>
      </c>
      <c r="J30" s="494">
        <v>25644.3</v>
      </c>
      <c r="K30" s="494">
        <v>17172.900000000001</v>
      </c>
      <c r="L30" s="494">
        <v>15019.6</v>
      </c>
      <c r="M30" s="494">
        <v>18823.3</v>
      </c>
      <c r="N30" s="494">
        <v>25611.7</v>
      </c>
      <c r="O30" s="494">
        <v>30479.1</v>
      </c>
      <c r="P30" s="494">
        <v>30111.3</v>
      </c>
      <c r="Q30" s="494">
        <v>18458.2</v>
      </c>
      <c r="R30" s="494">
        <v>-3420.2</v>
      </c>
      <c r="S30" s="494">
        <v>-171.7</v>
      </c>
      <c r="T30" s="494">
        <v>804.5</v>
      </c>
      <c r="U30" s="494">
        <v>2970</v>
      </c>
      <c r="V30" s="494">
        <v>9497.1</v>
      </c>
      <c r="W30" s="494">
        <v>18325.8</v>
      </c>
      <c r="X30" s="494"/>
      <c r="Y30" s="494"/>
      <c r="Z30" s="494"/>
      <c r="AA30" s="494"/>
      <c r="AB30" s="494"/>
      <c r="AC30" s="494"/>
    </row>
    <row r="31" spans="1:29" s="483" customFormat="1" ht="24.6" customHeight="1">
      <c r="A31" s="1071"/>
      <c r="B31" s="493" t="s">
        <v>747</v>
      </c>
      <c r="C31" s="494">
        <v>347503</v>
      </c>
      <c r="D31" s="494">
        <v>346788.9</v>
      </c>
      <c r="E31" s="494">
        <v>352063.6</v>
      </c>
      <c r="F31" s="494">
        <v>357295.4</v>
      </c>
      <c r="G31" s="494">
        <v>356587.5</v>
      </c>
      <c r="H31" s="494">
        <v>357165</v>
      </c>
      <c r="I31" s="494">
        <v>353050.1</v>
      </c>
      <c r="J31" s="494">
        <v>347042.4</v>
      </c>
      <c r="K31" s="494">
        <v>345432.2</v>
      </c>
      <c r="L31" s="494">
        <v>344770.8</v>
      </c>
      <c r="M31" s="494">
        <v>344079</v>
      </c>
      <c r="N31" s="494">
        <v>346372.3</v>
      </c>
      <c r="O31" s="494">
        <v>348807.1</v>
      </c>
      <c r="P31" s="494">
        <v>348765.3</v>
      </c>
      <c r="Q31" s="494">
        <v>346575.1</v>
      </c>
      <c r="R31" s="494">
        <v>347532.79999999999</v>
      </c>
      <c r="S31" s="494">
        <v>348601.9</v>
      </c>
      <c r="T31" s="494">
        <v>351230.3</v>
      </c>
      <c r="U31" s="494">
        <v>351168.8</v>
      </c>
      <c r="V31" s="494">
        <v>353151.3</v>
      </c>
      <c r="W31" s="494">
        <v>356415.1</v>
      </c>
      <c r="X31" s="494"/>
      <c r="Y31" s="494"/>
      <c r="Z31" s="494"/>
      <c r="AA31" s="494"/>
      <c r="AB31" s="494"/>
      <c r="AC31" s="494"/>
    </row>
    <row r="32" spans="1:29" s="483" customFormat="1" ht="24.6" customHeight="1">
      <c r="A32" s="1072"/>
      <c r="B32" s="497" t="s">
        <v>748</v>
      </c>
      <c r="C32" s="489">
        <v>2232.3000000000002</v>
      </c>
      <c r="D32" s="489">
        <v>2555.6</v>
      </c>
      <c r="E32" s="489">
        <v>2906.3</v>
      </c>
      <c r="F32" s="489">
        <v>2664.5</v>
      </c>
      <c r="G32" s="489">
        <v>1465.8</v>
      </c>
      <c r="H32" s="489">
        <v>1133.3</v>
      </c>
      <c r="I32" s="489">
        <v>691</v>
      </c>
      <c r="J32" s="489">
        <v>504.8</v>
      </c>
      <c r="K32" s="489">
        <v>762.5</v>
      </c>
      <c r="L32" s="489">
        <v>811.8</v>
      </c>
      <c r="M32" s="489">
        <v>777.7</v>
      </c>
      <c r="N32" s="489">
        <v>307.60000000000002</v>
      </c>
      <c r="O32" s="489">
        <v>844.1</v>
      </c>
      <c r="P32" s="489">
        <v>381.9</v>
      </c>
      <c r="Q32" s="489">
        <v>287.5</v>
      </c>
      <c r="R32" s="489">
        <v>-120.6</v>
      </c>
      <c r="S32" s="489">
        <v>746.7</v>
      </c>
      <c r="T32" s="489">
        <v>-60.4</v>
      </c>
      <c r="U32" s="489">
        <v>578.79999999999995</v>
      </c>
      <c r="V32" s="489">
        <v>126.5</v>
      </c>
      <c r="W32" s="489">
        <v>1139.8</v>
      </c>
      <c r="X32" s="489"/>
      <c r="Y32" s="489"/>
      <c r="Z32" s="489"/>
      <c r="AA32" s="489"/>
      <c r="AB32" s="489"/>
      <c r="AC32" s="489"/>
    </row>
    <row r="33" spans="1:29" s="483" customFormat="1">
      <c r="A33" s="498"/>
      <c r="B33" s="499"/>
      <c r="C33" s="500"/>
      <c r="D33" s="500"/>
      <c r="E33" s="500"/>
      <c r="F33" s="500"/>
      <c r="G33" s="500"/>
      <c r="H33" s="500"/>
      <c r="I33" s="500"/>
      <c r="J33" s="500"/>
      <c r="K33" s="500"/>
      <c r="L33" s="500"/>
      <c r="M33" s="500"/>
      <c r="N33" s="500"/>
      <c r="O33" s="500"/>
      <c r="P33" s="500"/>
      <c r="Q33" s="500"/>
      <c r="R33" s="500"/>
      <c r="S33" s="500"/>
      <c r="T33" s="500"/>
      <c r="U33" s="500"/>
      <c r="V33" s="500"/>
      <c r="W33" s="500"/>
      <c r="X33" s="500"/>
      <c r="Y33" s="500"/>
      <c r="Z33" s="500"/>
      <c r="AA33" s="500"/>
      <c r="AB33" s="500"/>
      <c r="AC33" s="500"/>
    </row>
    <row r="34" spans="1:29" s="265" customFormat="1">
      <c r="A34" s="501" t="s">
        <v>749</v>
      </c>
      <c r="B34" s="502"/>
      <c r="C34" s="503"/>
      <c r="D34" s="503"/>
      <c r="E34" s="503"/>
      <c r="F34" s="503"/>
      <c r="G34" s="503"/>
      <c r="H34" s="503"/>
      <c r="I34" s="503"/>
      <c r="J34" s="503"/>
      <c r="K34" s="503"/>
      <c r="L34" s="503"/>
      <c r="M34" s="503"/>
      <c r="N34" s="503"/>
      <c r="O34" s="503"/>
      <c r="P34" s="503"/>
      <c r="Q34" s="503"/>
      <c r="R34" s="503"/>
      <c r="S34" s="503"/>
      <c r="T34" s="503"/>
      <c r="U34" s="503"/>
      <c r="V34" s="503"/>
      <c r="W34" s="503"/>
      <c r="X34" s="503"/>
      <c r="Y34" s="503"/>
      <c r="Z34" s="503"/>
      <c r="AA34" s="503"/>
      <c r="AB34" s="503"/>
      <c r="AC34" s="503"/>
    </row>
    <row r="35" spans="1:29" s="265" customFormat="1">
      <c r="A35" s="476" t="s">
        <v>750</v>
      </c>
      <c r="B35" s="504"/>
      <c r="C35" s="504" t="s">
        <v>751</v>
      </c>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row>
    <row r="36" spans="1:29" s="481" customFormat="1">
      <c r="A36" s="478"/>
      <c r="B36" s="479"/>
      <c r="C36" s="480">
        <v>1994</v>
      </c>
      <c r="D36" s="480">
        <v>1995</v>
      </c>
      <c r="E36" s="480">
        <v>1996</v>
      </c>
      <c r="F36" s="480">
        <v>1997</v>
      </c>
      <c r="G36" s="480">
        <v>1998</v>
      </c>
      <c r="H36" s="480">
        <v>1999</v>
      </c>
      <c r="I36" s="480">
        <v>2000</v>
      </c>
      <c r="J36" s="480">
        <v>2001</v>
      </c>
      <c r="K36" s="480">
        <v>2002</v>
      </c>
      <c r="L36" s="480">
        <v>2003</v>
      </c>
      <c r="M36" s="480">
        <v>2004</v>
      </c>
      <c r="N36" s="480">
        <v>2005</v>
      </c>
      <c r="O36" s="480">
        <v>2006</v>
      </c>
      <c r="P36" s="480">
        <v>2007</v>
      </c>
      <c r="Q36" s="480">
        <v>2008</v>
      </c>
      <c r="R36" s="480">
        <v>2009</v>
      </c>
      <c r="S36" s="480">
        <v>2010</v>
      </c>
      <c r="T36" s="480">
        <v>2011</v>
      </c>
      <c r="U36" s="480">
        <v>2012</v>
      </c>
      <c r="V36" s="480">
        <v>2013</v>
      </c>
      <c r="W36" s="480">
        <v>2014</v>
      </c>
      <c r="X36" s="480">
        <v>2014</v>
      </c>
      <c r="Y36" s="480">
        <v>2014</v>
      </c>
      <c r="Z36" s="480">
        <v>2014</v>
      </c>
      <c r="AA36" s="480">
        <v>2014</v>
      </c>
      <c r="AB36" s="480">
        <v>2014</v>
      </c>
      <c r="AC36" s="480">
        <v>2014</v>
      </c>
    </row>
    <row r="37" spans="1:29" s="483" customFormat="1">
      <c r="A37" s="505" t="s">
        <v>752</v>
      </c>
      <c r="B37" s="506" t="s">
        <v>753</v>
      </c>
      <c r="C37" s="506">
        <v>2</v>
      </c>
      <c r="D37" s="506">
        <v>1.8</v>
      </c>
      <c r="E37" s="506">
        <v>1.8</v>
      </c>
      <c r="F37" s="506">
        <v>1.6</v>
      </c>
      <c r="G37" s="506">
        <v>1.7</v>
      </c>
      <c r="H37" s="506">
        <v>1.7</v>
      </c>
      <c r="I37" s="506">
        <v>1.6</v>
      </c>
      <c r="J37" s="506">
        <v>1.5</v>
      </c>
      <c r="K37" s="506">
        <v>1.5</v>
      </c>
      <c r="L37" s="506">
        <v>1.4</v>
      </c>
      <c r="M37" s="506">
        <v>1.3</v>
      </c>
      <c r="N37" s="506">
        <v>1.2</v>
      </c>
      <c r="O37" s="506">
        <v>1.2</v>
      </c>
      <c r="P37" s="506">
        <v>1.1000000000000001</v>
      </c>
      <c r="Q37" s="506">
        <v>1.1000000000000001</v>
      </c>
      <c r="R37" s="506">
        <v>1.2</v>
      </c>
      <c r="S37" s="506">
        <v>1.2</v>
      </c>
      <c r="T37" s="506">
        <v>1.2</v>
      </c>
      <c r="U37" s="506">
        <v>1.2</v>
      </c>
      <c r="V37" s="506">
        <v>1.2</v>
      </c>
      <c r="W37" s="506">
        <v>1.2</v>
      </c>
      <c r="X37" s="506"/>
      <c r="Y37" s="506"/>
      <c r="Z37" s="506"/>
      <c r="AA37" s="506"/>
      <c r="AB37" s="506"/>
      <c r="AC37" s="506"/>
    </row>
    <row r="38" spans="1:29" s="483" customFormat="1">
      <c r="A38" s="507"/>
      <c r="B38" s="508" t="s">
        <v>754</v>
      </c>
      <c r="C38" s="508">
        <v>0.2</v>
      </c>
      <c r="D38" s="508">
        <v>0.2</v>
      </c>
      <c r="E38" s="508">
        <v>0.2</v>
      </c>
      <c r="F38" s="508">
        <v>0.1</v>
      </c>
      <c r="G38" s="508">
        <v>0.1</v>
      </c>
      <c r="H38" s="508">
        <v>0.1</v>
      </c>
      <c r="I38" s="508">
        <v>0.1</v>
      </c>
      <c r="J38" s="508">
        <v>0.1</v>
      </c>
      <c r="K38" s="508">
        <v>0.1</v>
      </c>
      <c r="L38" s="508">
        <v>0.1</v>
      </c>
      <c r="M38" s="508">
        <v>0.1</v>
      </c>
      <c r="N38" s="508">
        <v>0.1</v>
      </c>
      <c r="O38" s="508">
        <v>0.1</v>
      </c>
      <c r="P38" s="508">
        <v>0.1</v>
      </c>
      <c r="Q38" s="508">
        <v>0.1</v>
      </c>
      <c r="R38" s="508">
        <v>0.1</v>
      </c>
      <c r="S38" s="508">
        <v>0.1</v>
      </c>
      <c r="T38" s="508">
        <v>0.1</v>
      </c>
      <c r="U38" s="508">
        <v>0.1</v>
      </c>
      <c r="V38" s="508">
        <v>0.1</v>
      </c>
      <c r="W38" s="508">
        <v>0.1</v>
      </c>
      <c r="X38" s="508"/>
      <c r="Y38" s="508"/>
      <c r="Z38" s="508"/>
      <c r="AA38" s="508"/>
      <c r="AB38" s="508"/>
      <c r="AC38" s="508"/>
    </row>
    <row r="39" spans="1:29" s="483" customFormat="1">
      <c r="A39" s="507"/>
      <c r="B39" s="508" t="s">
        <v>755</v>
      </c>
      <c r="C39" s="508">
        <v>22.1</v>
      </c>
      <c r="D39" s="508">
        <v>22.2</v>
      </c>
      <c r="E39" s="508">
        <v>22.2</v>
      </c>
      <c r="F39" s="508">
        <v>22</v>
      </c>
      <c r="G39" s="508">
        <v>21.4</v>
      </c>
      <c r="H39" s="508">
        <v>21.1</v>
      </c>
      <c r="I39" s="508">
        <v>21.2</v>
      </c>
      <c r="J39" s="508">
        <v>19.899999999999999</v>
      </c>
      <c r="K39" s="508">
        <v>19.399999999999999</v>
      </c>
      <c r="L39" s="508">
        <v>19.5</v>
      </c>
      <c r="M39" s="508">
        <v>19.7</v>
      </c>
      <c r="N39" s="508">
        <v>19.899999999999999</v>
      </c>
      <c r="O39" s="508">
        <v>19.899999999999999</v>
      </c>
      <c r="P39" s="508">
        <v>20.3</v>
      </c>
      <c r="Q39" s="508">
        <v>19.899999999999999</v>
      </c>
      <c r="R39" s="508">
        <v>17.8</v>
      </c>
      <c r="S39" s="508">
        <v>19.7</v>
      </c>
      <c r="T39" s="508">
        <v>18.600000000000001</v>
      </c>
      <c r="U39" s="508">
        <v>18.600000000000001</v>
      </c>
      <c r="V39" s="508">
        <v>18.600000000000001</v>
      </c>
      <c r="W39" s="508">
        <v>18.7</v>
      </c>
      <c r="X39" s="508"/>
      <c r="Y39" s="508"/>
      <c r="Z39" s="508"/>
      <c r="AA39" s="508"/>
      <c r="AB39" s="508"/>
      <c r="AC39" s="508"/>
    </row>
    <row r="40" spans="1:29" s="483" customFormat="1">
      <c r="A40" s="507"/>
      <c r="B40" s="508" t="s">
        <v>756</v>
      </c>
      <c r="C40" s="508">
        <v>8.8000000000000007</v>
      </c>
      <c r="D40" s="508">
        <v>8.1</v>
      </c>
      <c r="E40" s="508">
        <v>7.9</v>
      </c>
      <c r="F40" s="508">
        <v>7.8</v>
      </c>
      <c r="G40" s="508">
        <v>7.5</v>
      </c>
      <c r="H40" s="508">
        <v>7.4</v>
      </c>
      <c r="I40" s="508">
        <v>7.2</v>
      </c>
      <c r="J40" s="508">
        <v>6.8</v>
      </c>
      <c r="K40" s="508">
        <v>6.5</v>
      </c>
      <c r="L40" s="508">
        <v>6.4</v>
      </c>
      <c r="M40" s="508">
        <v>6.2</v>
      </c>
      <c r="N40" s="508">
        <v>5.8</v>
      </c>
      <c r="O40" s="508">
        <v>5.9</v>
      </c>
      <c r="P40" s="508">
        <v>5.8</v>
      </c>
      <c r="Q40" s="508">
        <v>5.7</v>
      </c>
      <c r="R40" s="508">
        <v>5.8</v>
      </c>
      <c r="S40" s="508">
        <v>5.5</v>
      </c>
      <c r="T40" s="508">
        <v>5.6</v>
      </c>
      <c r="U40" s="508">
        <v>5.7</v>
      </c>
      <c r="V40" s="508">
        <v>6</v>
      </c>
      <c r="W40" s="508">
        <v>6.1</v>
      </c>
      <c r="X40" s="508"/>
      <c r="Y40" s="508"/>
      <c r="Z40" s="508"/>
      <c r="AA40" s="508"/>
      <c r="AB40" s="508"/>
      <c r="AC40" s="508"/>
    </row>
    <row r="41" spans="1:29" s="483" customFormat="1">
      <c r="A41" s="507"/>
      <c r="B41" s="508" t="s">
        <v>757</v>
      </c>
      <c r="C41" s="508">
        <v>2.6</v>
      </c>
      <c r="D41" s="508">
        <v>2.6</v>
      </c>
      <c r="E41" s="508">
        <v>2.6</v>
      </c>
      <c r="F41" s="508">
        <v>2.7</v>
      </c>
      <c r="G41" s="508">
        <v>2.7</v>
      </c>
      <c r="H41" s="508">
        <v>2.7</v>
      </c>
      <c r="I41" s="508">
        <v>2.6</v>
      </c>
      <c r="J41" s="508">
        <v>2.7</v>
      </c>
      <c r="K41" s="508">
        <v>2.7</v>
      </c>
      <c r="L41" s="508">
        <v>2.6</v>
      </c>
      <c r="M41" s="508">
        <v>2.5</v>
      </c>
      <c r="N41" s="508">
        <v>2.2999999999999998</v>
      </c>
      <c r="O41" s="508">
        <v>2.2000000000000002</v>
      </c>
      <c r="P41" s="508">
        <v>2</v>
      </c>
      <c r="Q41" s="508">
        <v>1.9</v>
      </c>
      <c r="R41" s="508">
        <v>2.4</v>
      </c>
      <c r="S41" s="508">
        <v>2.2999999999999998</v>
      </c>
      <c r="T41" s="508">
        <v>1.8</v>
      </c>
      <c r="U41" s="508">
        <v>1.7</v>
      </c>
      <c r="V41" s="508">
        <v>1.7</v>
      </c>
      <c r="W41" s="508">
        <v>2</v>
      </c>
      <c r="X41" s="508"/>
      <c r="Y41" s="508"/>
      <c r="Z41" s="508"/>
      <c r="AA41" s="508"/>
      <c r="AB41" s="508"/>
      <c r="AC41" s="508"/>
    </row>
    <row r="42" spans="1:29">
      <c r="A42" s="507"/>
      <c r="B42" s="509" t="s">
        <v>758</v>
      </c>
      <c r="C42" s="509">
        <v>14.4</v>
      </c>
      <c r="D42" s="509">
        <v>14.9</v>
      </c>
      <c r="E42" s="509">
        <v>14.5</v>
      </c>
      <c r="F42" s="509">
        <v>14.6</v>
      </c>
      <c r="G42" s="509">
        <v>14.3</v>
      </c>
      <c r="H42" s="509">
        <v>14.3</v>
      </c>
      <c r="I42" s="509">
        <v>13.6</v>
      </c>
      <c r="J42" s="509">
        <v>13.9</v>
      </c>
      <c r="K42" s="509">
        <v>13.9</v>
      </c>
      <c r="L42" s="509">
        <v>14</v>
      </c>
      <c r="M42" s="509">
        <v>14.6</v>
      </c>
      <c r="N42" s="509">
        <v>14.9</v>
      </c>
      <c r="O42" s="509">
        <v>14.3</v>
      </c>
      <c r="P42" s="509">
        <v>13.7</v>
      </c>
      <c r="Q42" s="509">
        <v>14.1</v>
      </c>
      <c r="R42" s="509">
        <v>13.7</v>
      </c>
      <c r="S42" s="509">
        <v>13.8</v>
      </c>
      <c r="T42" s="509">
        <v>14.3</v>
      </c>
      <c r="U42" s="509">
        <v>14.4</v>
      </c>
      <c r="V42" s="509">
        <v>14.4</v>
      </c>
      <c r="W42" s="509">
        <v>14.2</v>
      </c>
      <c r="X42" s="509"/>
      <c r="Y42" s="509"/>
      <c r="Z42" s="509"/>
      <c r="AA42" s="509"/>
      <c r="AB42" s="509"/>
      <c r="AC42" s="509"/>
    </row>
    <row r="43" spans="1:29" s="463" customFormat="1">
      <c r="A43" s="507"/>
      <c r="B43" s="510" t="s">
        <v>759</v>
      </c>
      <c r="C43" s="510">
        <v>5.2</v>
      </c>
      <c r="D43" s="510">
        <v>4.8</v>
      </c>
      <c r="E43" s="510">
        <v>5.0999999999999996</v>
      </c>
      <c r="F43" s="510">
        <v>5</v>
      </c>
      <c r="G43" s="510">
        <v>4.7</v>
      </c>
      <c r="H43" s="510">
        <v>4.8</v>
      </c>
      <c r="I43" s="510">
        <v>5</v>
      </c>
      <c r="J43" s="510">
        <v>5.7</v>
      </c>
      <c r="K43" s="510">
        <v>6</v>
      </c>
      <c r="L43" s="510">
        <v>6.2</v>
      </c>
      <c r="M43" s="510">
        <v>6.1</v>
      </c>
      <c r="N43" s="510">
        <v>6.2</v>
      </c>
      <c r="O43" s="510">
        <v>6</v>
      </c>
      <c r="P43" s="510">
        <v>6</v>
      </c>
      <c r="Q43" s="510">
        <v>5</v>
      </c>
      <c r="R43" s="510">
        <v>5.0999999999999996</v>
      </c>
      <c r="S43" s="510">
        <v>5</v>
      </c>
      <c r="T43" s="510">
        <v>4.8</v>
      </c>
      <c r="U43" s="510">
        <v>4.5999999999999996</v>
      </c>
      <c r="V43" s="510">
        <v>4.5</v>
      </c>
      <c r="W43" s="510">
        <v>4.4000000000000004</v>
      </c>
      <c r="X43" s="510"/>
      <c r="Y43" s="510"/>
      <c r="Z43" s="510"/>
      <c r="AA43" s="510"/>
      <c r="AB43" s="510"/>
      <c r="AC43" s="510"/>
    </row>
    <row r="44" spans="1:29" s="463" customFormat="1">
      <c r="A44" s="507"/>
      <c r="B44" s="510" t="s">
        <v>760</v>
      </c>
      <c r="C44" s="510">
        <v>10.199999999999999</v>
      </c>
      <c r="D44" s="510">
        <v>10.3</v>
      </c>
      <c r="E44" s="510">
        <v>10.1</v>
      </c>
      <c r="F44" s="510">
        <v>10.199999999999999</v>
      </c>
      <c r="G44" s="510">
        <v>10.4</v>
      </c>
      <c r="H44" s="510">
        <v>10.6</v>
      </c>
      <c r="I44" s="510">
        <v>10.7</v>
      </c>
      <c r="J44" s="510">
        <v>10.8</v>
      </c>
      <c r="K44" s="510">
        <v>10.8</v>
      </c>
      <c r="L44" s="510">
        <v>10.8</v>
      </c>
      <c r="M44" s="510">
        <v>10.8</v>
      </c>
      <c r="N44" s="510">
        <v>10.8</v>
      </c>
      <c r="O44" s="510">
        <v>11</v>
      </c>
      <c r="P44" s="510">
        <v>10.9</v>
      </c>
      <c r="Q44" s="510">
        <v>11.3</v>
      </c>
      <c r="R44" s="510">
        <v>12.2</v>
      </c>
      <c r="S44" s="510">
        <v>11.9</v>
      </c>
      <c r="T44" s="510">
        <v>12.1</v>
      </c>
      <c r="U44" s="510">
        <v>12</v>
      </c>
      <c r="V44" s="510">
        <v>11.8</v>
      </c>
      <c r="W44" s="510">
        <v>11.7</v>
      </c>
      <c r="X44" s="510"/>
      <c r="Y44" s="510"/>
      <c r="Z44" s="510"/>
      <c r="AA44" s="510"/>
      <c r="AB44" s="510"/>
      <c r="AC44" s="510"/>
    </row>
    <row r="45" spans="1:29">
      <c r="A45" s="507"/>
      <c r="B45" s="510" t="s">
        <v>761</v>
      </c>
      <c r="C45" s="510">
        <v>8.1999999999999993</v>
      </c>
      <c r="D45" s="510">
        <v>8.5</v>
      </c>
      <c r="E45" s="510">
        <v>8.4</v>
      </c>
      <c r="F45" s="510">
        <v>8.6</v>
      </c>
      <c r="G45" s="510">
        <v>8.9</v>
      </c>
      <c r="H45" s="510">
        <v>9.1999999999999993</v>
      </c>
      <c r="I45" s="510">
        <v>9.3000000000000007</v>
      </c>
      <c r="J45" s="510">
        <v>9.3000000000000007</v>
      </c>
      <c r="K45" s="510">
        <v>9.4</v>
      </c>
      <c r="L45" s="510">
        <v>9.5</v>
      </c>
      <c r="M45" s="510">
        <v>9.5</v>
      </c>
      <c r="N45" s="510">
        <v>9.6</v>
      </c>
      <c r="O45" s="510">
        <v>9.6999999999999993</v>
      </c>
      <c r="P45" s="510">
        <v>9.6</v>
      </c>
      <c r="Q45" s="510">
        <v>9.9</v>
      </c>
      <c r="R45" s="510">
        <v>10.7</v>
      </c>
      <c r="S45" s="510">
        <v>10.4</v>
      </c>
      <c r="T45" s="510">
        <v>10.6</v>
      </c>
      <c r="U45" s="510">
        <v>10.5</v>
      </c>
      <c r="V45" s="510">
        <v>10.4</v>
      </c>
      <c r="W45" s="510">
        <v>10.199999999999999</v>
      </c>
      <c r="X45" s="510"/>
      <c r="Y45" s="510"/>
      <c r="Z45" s="510"/>
      <c r="AA45" s="510"/>
      <c r="AB45" s="510"/>
      <c r="AC45" s="510"/>
    </row>
    <row r="46" spans="1:29">
      <c r="A46" s="507"/>
      <c r="B46" s="510" t="s">
        <v>762</v>
      </c>
      <c r="C46" s="510">
        <v>2</v>
      </c>
      <c r="D46" s="510">
        <v>1.8</v>
      </c>
      <c r="E46" s="510">
        <v>1.7</v>
      </c>
      <c r="F46" s="510">
        <v>1.6</v>
      </c>
      <c r="G46" s="510">
        <v>1.5</v>
      </c>
      <c r="H46" s="510">
        <v>1.4</v>
      </c>
      <c r="I46" s="510">
        <v>1.4</v>
      </c>
      <c r="J46" s="510">
        <v>1.4</v>
      </c>
      <c r="K46" s="510">
        <v>1.4</v>
      </c>
      <c r="L46" s="510">
        <v>1.4</v>
      </c>
      <c r="M46" s="510">
        <v>1.3</v>
      </c>
      <c r="N46" s="510">
        <v>1.2</v>
      </c>
      <c r="O46" s="510">
        <v>1.3</v>
      </c>
      <c r="P46" s="510">
        <v>1.3</v>
      </c>
      <c r="Q46" s="510">
        <v>1.3</v>
      </c>
      <c r="R46" s="510">
        <v>1.5</v>
      </c>
      <c r="S46" s="510">
        <v>1.5</v>
      </c>
      <c r="T46" s="510">
        <v>1.5</v>
      </c>
      <c r="U46" s="510">
        <v>1.5</v>
      </c>
      <c r="V46" s="510">
        <v>1.5</v>
      </c>
      <c r="W46" s="510">
        <v>1.5</v>
      </c>
      <c r="X46" s="510"/>
      <c r="Y46" s="510"/>
      <c r="Z46" s="510"/>
      <c r="AA46" s="510"/>
      <c r="AB46" s="510"/>
      <c r="AC46" s="510"/>
    </row>
    <row r="47" spans="1:29">
      <c r="A47" s="507"/>
      <c r="B47" s="509" t="s">
        <v>763</v>
      </c>
      <c r="C47" s="510">
        <v>5.0999999999999996</v>
      </c>
      <c r="D47" s="510">
        <v>5.2</v>
      </c>
      <c r="E47" s="510">
        <v>4.9000000000000004</v>
      </c>
      <c r="F47" s="510">
        <v>4.8</v>
      </c>
      <c r="G47" s="510">
        <v>4.7</v>
      </c>
      <c r="H47" s="510">
        <v>4.7</v>
      </c>
      <c r="I47" s="510">
        <v>4.5999999999999996</v>
      </c>
      <c r="J47" s="510">
        <v>4.7</v>
      </c>
      <c r="K47" s="510">
        <v>4.8</v>
      </c>
      <c r="L47" s="510">
        <v>4.8</v>
      </c>
      <c r="M47" s="510">
        <v>4.9000000000000004</v>
      </c>
      <c r="N47" s="510">
        <v>4.9000000000000004</v>
      </c>
      <c r="O47" s="510">
        <v>5.0999999999999996</v>
      </c>
      <c r="P47" s="510">
        <v>5.2</v>
      </c>
      <c r="Q47" s="510">
        <v>5.0999999999999996</v>
      </c>
      <c r="R47" s="510">
        <v>4.9000000000000004</v>
      </c>
      <c r="S47" s="510">
        <v>4.9000000000000004</v>
      </c>
      <c r="T47" s="510">
        <v>4.9000000000000004</v>
      </c>
      <c r="U47" s="510">
        <v>5</v>
      </c>
      <c r="V47" s="510">
        <v>4.9000000000000004</v>
      </c>
      <c r="W47" s="510">
        <v>5.0999999999999996</v>
      </c>
      <c r="X47" s="510"/>
      <c r="Y47" s="510"/>
      <c r="Z47" s="510"/>
      <c r="AA47" s="510"/>
      <c r="AB47" s="510"/>
      <c r="AC47" s="510"/>
    </row>
    <row r="48" spans="1:29">
      <c r="A48" s="507"/>
      <c r="B48" s="509" t="s">
        <v>764</v>
      </c>
      <c r="C48" s="510">
        <v>3.5</v>
      </c>
      <c r="D48" s="510">
        <v>3.7</v>
      </c>
      <c r="E48" s="510">
        <v>4.0999999999999996</v>
      </c>
      <c r="F48" s="510">
        <v>4.3</v>
      </c>
      <c r="G48" s="510">
        <v>4.7</v>
      </c>
      <c r="H48" s="510">
        <v>4.8</v>
      </c>
      <c r="I48" s="510">
        <v>5</v>
      </c>
      <c r="J48" s="510">
        <v>5.3</v>
      </c>
      <c r="K48" s="510">
        <v>5.4</v>
      </c>
      <c r="L48" s="510">
        <v>5.4</v>
      </c>
      <c r="M48" s="510">
        <v>5.4</v>
      </c>
      <c r="N48" s="510">
        <v>5.2</v>
      </c>
      <c r="O48" s="510">
        <v>5.3</v>
      </c>
      <c r="P48" s="510">
        <v>5.3</v>
      </c>
      <c r="Q48" s="510">
        <v>5.5</v>
      </c>
      <c r="R48" s="510">
        <v>5.6</v>
      </c>
      <c r="S48" s="510">
        <v>5.4</v>
      </c>
      <c r="T48" s="510">
        <v>5.5</v>
      </c>
      <c r="U48" s="510">
        <v>5.5</v>
      </c>
      <c r="V48" s="510">
        <v>5.5</v>
      </c>
      <c r="W48" s="510">
        <v>5.5</v>
      </c>
      <c r="X48" s="510"/>
      <c r="Y48" s="510"/>
      <c r="Z48" s="510"/>
      <c r="AA48" s="510"/>
      <c r="AB48" s="510"/>
      <c r="AC48" s="510"/>
    </row>
    <row r="49" spans="1:29">
      <c r="A49" s="507"/>
      <c r="B49" s="511" t="s">
        <v>765</v>
      </c>
      <c r="C49" s="511">
        <v>15.9</v>
      </c>
      <c r="D49" s="511">
        <v>16</v>
      </c>
      <c r="E49" s="511">
        <v>16.3</v>
      </c>
      <c r="F49" s="511">
        <v>16.399999999999999</v>
      </c>
      <c r="G49" s="511">
        <v>16.8</v>
      </c>
      <c r="H49" s="511">
        <v>16.899999999999999</v>
      </c>
      <c r="I49" s="511">
        <v>17.600000000000001</v>
      </c>
      <c r="J49" s="511">
        <v>17.7</v>
      </c>
      <c r="K49" s="511">
        <v>17.7</v>
      </c>
      <c r="L49" s="511">
        <v>17.600000000000001</v>
      </c>
      <c r="M49" s="511">
        <v>17.3</v>
      </c>
      <c r="N49" s="511">
        <v>17.7</v>
      </c>
      <c r="O49" s="511">
        <v>18</v>
      </c>
      <c r="P49" s="511">
        <v>18.399999999999999</v>
      </c>
      <c r="Q49" s="511">
        <v>19</v>
      </c>
      <c r="R49" s="511">
        <v>19.600000000000001</v>
      </c>
      <c r="S49" s="511">
        <v>19.100000000000001</v>
      </c>
      <c r="T49" s="511">
        <v>19.399999999999999</v>
      </c>
      <c r="U49" s="511">
        <v>19.7</v>
      </c>
      <c r="V49" s="511">
        <v>19.8</v>
      </c>
      <c r="W49" s="511">
        <v>19.8</v>
      </c>
      <c r="X49" s="511"/>
      <c r="Y49" s="511"/>
      <c r="Z49" s="511"/>
      <c r="AA49" s="511"/>
      <c r="AB49" s="511"/>
      <c r="AC49" s="511"/>
    </row>
    <row r="50" spans="1:29">
      <c r="A50" s="507"/>
      <c r="B50" s="512" t="s">
        <v>766</v>
      </c>
      <c r="C50" s="512">
        <f>+C37+C38+C39+C40+C41+C42+C43+C44+C47+C48+C49</f>
        <v>90</v>
      </c>
      <c r="D50" s="512">
        <f t="shared" ref="D50:AC50" si="3">+D37+D38+D39+D40+D41+D42+D43+D44+D47+D48+D49</f>
        <v>89.8</v>
      </c>
      <c r="E50" s="512">
        <f t="shared" si="3"/>
        <v>89.7</v>
      </c>
      <c r="F50" s="512">
        <f t="shared" si="3"/>
        <v>89.5</v>
      </c>
      <c r="G50" s="512">
        <f t="shared" si="3"/>
        <v>89</v>
      </c>
      <c r="H50" s="512">
        <f t="shared" si="3"/>
        <v>89.1</v>
      </c>
      <c r="I50" s="512">
        <f t="shared" si="3"/>
        <v>89.199999999999989</v>
      </c>
      <c r="J50" s="512">
        <f t="shared" si="3"/>
        <v>89.100000000000009</v>
      </c>
      <c r="K50" s="512">
        <f t="shared" si="3"/>
        <v>88.800000000000011</v>
      </c>
      <c r="L50" s="512">
        <f t="shared" si="3"/>
        <v>88.800000000000011</v>
      </c>
      <c r="M50" s="512">
        <f t="shared" si="3"/>
        <v>88.9</v>
      </c>
      <c r="N50" s="512">
        <f t="shared" si="3"/>
        <v>89.000000000000014</v>
      </c>
      <c r="O50" s="512">
        <f t="shared" si="3"/>
        <v>89</v>
      </c>
      <c r="P50" s="512">
        <f t="shared" si="3"/>
        <v>88.799999999999983</v>
      </c>
      <c r="Q50" s="512">
        <f t="shared" si="3"/>
        <v>88.699999999999989</v>
      </c>
      <c r="R50" s="512">
        <f t="shared" si="3"/>
        <v>88.4</v>
      </c>
      <c r="S50" s="512">
        <f t="shared" si="3"/>
        <v>88.9</v>
      </c>
      <c r="T50" s="512">
        <f t="shared" si="3"/>
        <v>88.300000000000011</v>
      </c>
      <c r="U50" s="512">
        <f t="shared" si="3"/>
        <v>88.500000000000014</v>
      </c>
      <c r="V50" s="512">
        <f t="shared" si="3"/>
        <v>88.499999999999986</v>
      </c>
      <c r="W50" s="512">
        <f t="shared" si="3"/>
        <v>88.8</v>
      </c>
      <c r="X50" s="512">
        <f t="shared" si="3"/>
        <v>0</v>
      </c>
      <c r="Y50" s="512">
        <f t="shared" si="3"/>
        <v>0</v>
      </c>
      <c r="Z50" s="512">
        <f t="shared" si="3"/>
        <v>0</v>
      </c>
      <c r="AA50" s="512">
        <f t="shared" si="3"/>
        <v>0</v>
      </c>
      <c r="AB50" s="512">
        <f t="shared" si="3"/>
        <v>0</v>
      </c>
      <c r="AC50" s="512">
        <f t="shared" si="3"/>
        <v>0</v>
      </c>
    </row>
    <row r="51" spans="1:29">
      <c r="A51" s="512" t="s">
        <v>767</v>
      </c>
      <c r="B51" s="513"/>
      <c r="C51" s="512">
        <v>8.4</v>
      </c>
      <c r="D51" s="512">
        <v>8.5</v>
      </c>
      <c r="E51" s="512">
        <v>8.6</v>
      </c>
      <c r="F51" s="512">
        <v>8.6999999999999993</v>
      </c>
      <c r="G51" s="512">
        <v>8.9</v>
      </c>
      <c r="H51" s="512">
        <v>9.1</v>
      </c>
      <c r="I51" s="512">
        <v>9.1</v>
      </c>
      <c r="J51" s="512">
        <v>9.1999999999999993</v>
      </c>
      <c r="K51" s="512">
        <v>9.4</v>
      </c>
      <c r="L51" s="512">
        <v>9.3000000000000007</v>
      </c>
      <c r="M51" s="512">
        <v>9.1999999999999993</v>
      </c>
      <c r="N51" s="512">
        <v>9.1</v>
      </c>
      <c r="O51" s="512">
        <v>9.1</v>
      </c>
      <c r="P51" s="512">
        <v>9</v>
      </c>
      <c r="Q51" s="512">
        <v>9.1999999999999993</v>
      </c>
      <c r="R51" s="512">
        <v>9.6</v>
      </c>
      <c r="S51" s="512">
        <v>9.1999999999999993</v>
      </c>
      <c r="T51" s="512">
        <v>9.4</v>
      </c>
      <c r="U51" s="512">
        <v>9.1999999999999993</v>
      </c>
      <c r="V51" s="512">
        <v>9.1</v>
      </c>
      <c r="W51" s="512">
        <v>9.1</v>
      </c>
      <c r="X51" s="512"/>
      <c r="Y51" s="512"/>
      <c r="Z51" s="512"/>
      <c r="AA51" s="512"/>
      <c r="AB51" s="512"/>
      <c r="AC51" s="512"/>
    </row>
    <row r="52" spans="1:29">
      <c r="A52" s="512" t="s">
        <v>768</v>
      </c>
      <c r="B52" s="513"/>
      <c r="C52" s="512">
        <v>1.7</v>
      </c>
      <c r="D52" s="512">
        <v>1.8</v>
      </c>
      <c r="E52" s="512">
        <v>1.8</v>
      </c>
      <c r="F52" s="512">
        <v>1.8</v>
      </c>
      <c r="G52" s="512">
        <v>1.9</v>
      </c>
      <c r="H52" s="512">
        <v>1.9</v>
      </c>
      <c r="I52" s="512">
        <v>1.8</v>
      </c>
      <c r="J52" s="512">
        <v>1.8</v>
      </c>
      <c r="K52" s="512">
        <v>1.8</v>
      </c>
      <c r="L52" s="512">
        <v>1.8</v>
      </c>
      <c r="M52" s="512">
        <v>1.8</v>
      </c>
      <c r="N52" s="512">
        <v>1.9</v>
      </c>
      <c r="O52" s="512">
        <v>2</v>
      </c>
      <c r="P52" s="512">
        <v>2</v>
      </c>
      <c r="Q52" s="512">
        <v>2</v>
      </c>
      <c r="R52" s="512">
        <v>2.1</v>
      </c>
      <c r="S52" s="512">
        <v>2.1</v>
      </c>
      <c r="T52" s="512">
        <v>2.2999999999999998</v>
      </c>
      <c r="U52" s="512">
        <v>2.4</v>
      </c>
      <c r="V52" s="512">
        <v>2.2999999999999998</v>
      </c>
      <c r="W52" s="512">
        <v>2.2999999999999998</v>
      </c>
      <c r="X52" s="512"/>
      <c r="Y52" s="512"/>
      <c r="Z52" s="512"/>
      <c r="AA52" s="512"/>
      <c r="AB52" s="512"/>
      <c r="AC52" s="512"/>
    </row>
    <row r="53" spans="1:29" s="265" customFormat="1">
      <c r="A53" s="1073" t="s">
        <v>769</v>
      </c>
      <c r="B53" s="1073"/>
      <c r="C53" s="514">
        <f>+C50+C51+C52</f>
        <v>100.10000000000001</v>
      </c>
      <c r="D53" s="514">
        <f t="shared" ref="D53:AC53" si="4">+D50+D51+D52</f>
        <v>100.1</v>
      </c>
      <c r="E53" s="514">
        <f t="shared" si="4"/>
        <v>100.1</v>
      </c>
      <c r="F53" s="514">
        <f t="shared" si="4"/>
        <v>100</v>
      </c>
      <c r="G53" s="514">
        <f t="shared" si="4"/>
        <v>99.800000000000011</v>
      </c>
      <c r="H53" s="514">
        <f t="shared" si="4"/>
        <v>100.1</v>
      </c>
      <c r="I53" s="514">
        <f t="shared" si="4"/>
        <v>100.09999999999998</v>
      </c>
      <c r="J53" s="514">
        <f t="shared" si="4"/>
        <v>100.10000000000001</v>
      </c>
      <c r="K53" s="514">
        <f t="shared" si="4"/>
        <v>100.00000000000001</v>
      </c>
      <c r="L53" s="514">
        <f t="shared" si="4"/>
        <v>99.9</v>
      </c>
      <c r="M53" s="514">
        <f t="shared" si="4"/>
        <v>99.9</v>
      </c>
      <c r="N53" s="514">
        <f t="shared" si="4"/>
        <v>100.00000000000001</v>
      </c>
      <c r="O53" s="514">
        <f t="shared" si="4"/>
        <v>100.1</v>
      </c>
      <c r="P53" s="514">
        <f t="shared" si="4"/>
        <v>99.799999999999983</v>
      </c>
      <c r="Q53" s="514">
        <f t="shared" si="4"/>
        <v>99.899999999999991</v>
      </c>
      <c r="R53" s="514">
        <f t="shared" si="4"/>
        <v>100.1</v>
      </c>
      <c r="S53" s="514">
        <f t="shared" si="4"/>
        <v>100.2</v>
      </c>
      <c r="T53" s="514">
        <f t="shared" si="4"/>
        <v>100.00000000000001</v>
      </c>
      <c r="U53" s="514">
        <f t="shared" si="4"/>
        <v>100.10000000000002</v>
      </c>
      <c r="V53" s="514">
        <f t="shared" si="4"/>
        <v>99.899999999999977</v>
      </c>
      <c r="W53" s="514">
        <f t="shared" si="4"/>
        <v>100.19999999999999</v>
      </c>
      <c r="X53" s="514">
        <f t="shared" si="4"/>
        <v>0</v>
      </c>
      <c r="Y53" s="514">
        <f t="shared" si="4"/>
        <v>0</v>
      </c>
      <c r="Z53" s="514">
        <f t="shared" si="4"/>
        <v>0</v>
      </c>
      <c r="AA53" s="514">
        <f t="shared" si="4"/>
        <v>0</v>
      </c>
      <c r="AB53" s="514">
        <f t="shared" si="4"/>
        <v>0</v>
      </c>
      <c r="AC53" s="514">
        <f t="shared" si="4"/>
        <v>0</v>
      </c>
    </row>
    <row r="54" spans="1:29" s="463" customFormat="1">
      <c r="A54" s="1074" t="s">
        <v>770</v>
      </c>
      <c r="B54" s="1075"/>
      <c r="C54" s="515">
        <v>2</v>
      </c>
      <c r="D54" s="515">
        <v>1.8</v>
      </c>
      <c r="E54" s="515">
        <v>1.8</v>
      </c>
      <c r="F54" s="515">
        <v>1.6</v>
      </c>
      <c r="G54" s="515">
        <v>1.7</v>
      </c>
      <c r="H54" s="515">
        <v>1.7</v>
      </c>
      <c r="I54" s="515">
        <v>1.6</v>
      </c>
      <c r="J54" s="515">
        <v>1.5</v>
      </c>
      <c r="K54" s="515">
        <v>1.5</v>
      </c>
      <c r="L54" s="515">
        <v>1.4</v>
      </c>
      <c r="M54" s="515">
        <v>1.3</v>
      </c>
      <c r="N54" s="515">
        <v>1.2</v>
      </c>
      <c r="O54" s="515">
        <v>1.2</v>
      </c>
      <c r="P54" s="515">
        <v>1.1000000000000001</v>
      </c>
      <c r="Q54" s="515">
        <v>1.1000000000000001</v>
      </c>
      <c r="R54" s="515">
        <v>1.2</v>
      </c>
      <c r="S54" s="515">
        <v>1.2</v>
      </c>
      <c r="T54" s="515">
        <v>1.2</v>
      </c>
      <c r="U54" s="515">
        <v>1.2</v>
      </c>
      <c r="V54" s="515">
        <v>1.2</v>
      </c>
      <c r="W54" s="515">
        <v>1.2</v>
      </c>
      <c r="X54" s="515"/>
      <c r="Y54" s="515"/>
      <c r="Z54" s="515"/>
      <c r="AA54" s="515"/>
      <c r="AB54" s="515"/>
      <c r="AC54" s="515"/>
    </row>
    <row r="55" spans="1:29" s="463" customFormat="1">
      <c r="A55" s="1076" t="s">
        <v>771</v>
      </c>
      <c r="B55" s="1077"/>
      <c r="C55" s="510">
        <f>SUM(C38:C41)</f>
        <v>33.700000000000003</v>
      </c>
      <c r="D55" s="510">
        <f t="shared" ref="D55:AC55" si="5">SUM(D38:D41)</f>
        <v>33.1</v>
      </c>
      <c r="E55" s="510">
        <f t="shared" si="5"/>
        <v>32.9</v>
      </c>
      <c r="F55" s="510">
        <f t="shared" si="5"/>
        <v>32.6</v>
      </c>
      <c r="G55" s="510">
        <f t="shared" si="5"/>
        <v>31.7</v>
      </c>
      <c r="H55" s="510">
        <f t="shared" si="5"/>
        <v>31.3</v>
      </c>
      <c r="I55" s="510">
        <f t="shared" si="5"/>
        <v>31.1</v>
      </c>
      <c r="J55" s="510">
        <f t="shared" si="5"/>
        <v>29.5</v>
      </c>
      <c r="K55" s="510">
        <f t="shared" si="5"/>
        <v>28.7</v>
      </c>
      <c r="L55" s="510">
        <f t="shared" si="5"/>
        <v>28.6</v>
      </c>
      <c r="M55" s="510">
        <f t="shared" si="5"/>
        <v>28.5</v>
      </c>
      <c r="N55" s="510">
        <f t="shared" si="5"/>
        <v>28.1</v>
      </c>
      <c r="O55" s="510">
        <f t="shared" si="5"/>
        <v>28.099999999999998</v>
      </c>
      <c r="P55" s="510">
        <f t="shared" si="5"/>
        <v>28.200000000000003</v>
      </c>
      <c r="Q55" s="510">
        <f t="shared" si="5"/>
        <v>27.599999999999998</v>
      </c>
      <c r="R55" s="510">
        <f t="shared" si="5"/>
        <v>26.1</v>
      </c>
      <c r="S55" s="510">
        <f t="shared" si="5"/>
        <v>27.6</v>
      </c>
      <c r="T55" s="510">
        <f t="shared" si="5"/>
        <v>26.100000000000005</v>
      </c>
      <c r="U55" s="510">
        <f t="shared" si="5"/>
        <v>26.1</v>
      </c>
      <c r="V55" s="510">
        <f t="shared" si="5"/>
        <v>26.400000000000002</v>
      </c>
      <c r="W55" s="510">
        <f t="shared" si="5"/>
        <v>26.9</v>
      </c>
      <c r="X55" s="510">
        <f t="shared" si="5"/>
        <v>0</v>
      </c>
      <c r="Y55" s="510">
        <f t="shared" si="5"/>
        <v>0</v>
      </c>
      <c r="Z55" s="510">
        <f t="shared" si="5"/>
        <v>0</v>
      </c>
      <c r="AA55" s="510">
        <f t="shared" si="5"/>
        <v>0</v>
      </c>
      <c r="AB55" s="510">
        <f t="shared" si="5"/>
        <v>0</v>
      </c>
      <c r="AC55" s="510">
        <f t="shared" si="5"/>
        <v>0</v>
      </c>
    </row>
    <row r="56" spans="1:29" s="463" customFormat="1">
      <c r="A56" s="1078" t="s">
        <v>772</v>
      </c>
      <c r="B56" s="1079"/>
      <c r="C56" s="511">
        <f>+C42+C43+C44+C47+C48+C49+C51+C52</f>
        <v>64.399999999999991</v>
      </c>
      <c r="D56" s="511">
        <f t="shared" ref="D56:AC56" si="6">+D42+D43+D44+D47+D48+D49+D51+D52</f>
        <v>65.2</v>
      </c>
      <c r="E56" s="511">
        <f t="shared" si="6"/>
        <v>65.400000000000006</v>
      </c>
      <c r="F56" s="511">
        <f t="shared" si="6"/>
        <v>65.8</v>
      </c>
      <c r="G56" s="511">
        <f t="shared" si="6"/>
        <v>66.40000000000002</v>
      </c>
      <c r="H56" s="511">
        <f t="shared" si="6"/>
        <v>67.100000000000009</v>
      </c>
      <c r="I56" s="511">
        <f t="shared" si="6"/>
        <v>67.399999999999991</v>
      </c>
      <c r="J56" s="511">
        <f t="shared" si="6"/>
        <v>69.099999999999994</v>
      </c>
      <c r="K56" s="511">
        <f t="shared" si="6"/>
        <v>69.8</v>
      </c>
      <c r="L56" s="511">
        <f t="shared" si="6"/>
        <v>69.899999999999991</v>
      </c>
      <c r="M56" s="511">
        <f t="shared" si="6"/>
        <v>70.099999999999994</v>
      </c>
      <c r="N56" s="511">
        <f t="shared" si="6"/>
        <v>70.7</v>
      </c>
      <c r="O56" s="511">
        <f t="shared" si="6"/>
        <v>70.8</v>
      </c>
      <c r="P56" s="511">
        <f t="shared" si="6"/>
        <v>70.5</v>
      </c>
      <c r="Q56" s="511">
        <f t="shared" si="6"/>
        <v>71.2</v>
      </c>
      <c r="R56" s="511">
        <f t="shared" si="6"/>
        <v>72.8</v>
      </c>
      <c r="S56" s="511">
        <f t="shared" si="6"/>
        <v>71.399999999999991</v>
      </c>
      <c r="T56" s="511">
        <f t="shared" si="6"/>
        <v>72.7</v>
      </c>
      <c r="U56" s="511">
        <f t="shared" si="6"/>
        <v>72.800000000000011</v>
      </c>
      <c r="V56" s="511">
        <f t="shared" si="6"/>
        <v>72.3</v>
      </c>
      <c r="W56" s="511">
        <f t="shared" si="6"/>
        <v>72.099999999999994</v>
      </c>
      <c r="X56" s="511">
        <f t="shared" si="6"/>
        <v>0</v>
      </c>
      <c r="Y56" s="511">
        <f t="shared" si="6"/>
        <v>0</v>
      </c>
      <c r="Z56" s="511">
        <f t="shared" si="6"/>
        <v>0</v>
      </c>
      <c r="AA56" s="511">
        <f t="shared" si="6"/>
        <v>0</v>
      </c>
      <c r="AB56" s="511">
        <f t="shared" si="6"/>
        <v>0</v>
      </c>
      <c r="AC56" s="511">
        <f t="shared" si="6"/>
        <v>0</v>
      </c>
    </row>
    <row r="57" spans="1:29" s="483" customFormat="1">
      <c r="A57" s="498"/>
      <c r="B57" s="499"/>
      <c r="C57" s="500"/>
      <c r="D57" s="500"/>
      <c r="E57" s="500"/>
      <c r="F57" s="500"/>
      <c r="G57" s="500"/>
      <c r="H57" s="500"/>
      <c r="I57" s="500"/>
      <c r="J57" s="500"/>
      <c r="K57" s="500"/>
      <c r="L57" s="500"/>
      <c r="M57" s="500"/>
      <c r="N57" s="500"/>
      <c r="O57" s="500"/>
      <c r="P57" s="500"/>
      <c r="Q57" s="500"/>
      <c r="R57" s="500"/>
      <c r="S57" s="500"/>
      <c r="T57" s="500"/>
      <c r="U57" s="500"/>
      <c r="V57" s="500"/>
      <c r="W57" s="500"/>
      <c r="X57" s="500"/>
      <c r="Y57" s="500"/>
      <c r="Z57" s="500"/>
      <c r="AA57" s="500"/>
      <c r="AB57" s="500"/>
      <c r="AC57" s="500"/>
    </row>
    <row r="58" spans="1:29" s="483" customFormat="1">
      <c r="A58" s="476" t="s">
        <v>773</v>
      </c>
      <c r="B58" s="500"/>
      <c r="C58" s="477" t="s">
        <v>725</v>
      </c>
      <c r="D58" s="516"/>
      <c r="E58" s="516"/>
      <c r="F58" s="516"/>
      <c r="G58" s="516"/>
      <c r="H58" s="516"/>
      <c r="I58" s="516"/>
      <c r="J58" s="516"/>
      <c r="K58" s="516"/>
      <c r="L58" s="516"/>
      <c r="M58" s="516"/>
      <c r="N58" s="516"/>
      <c r="O58" s="516"/>
      <c r="P58" s="516"/>
      <c r="Q58" s="516"/>
      <c r="R58" s="516"/>
      <c r="S58" s="516"/>
      <c r="T58" s="516"/>
      <c r="U58" s="516"/>
      <c r="V58" s="516"/>
      <c r="W58" s="516"/>
      <c r="X58" s="516"/>
      <c r="Y58" s="516"/>
      <c r="Z58" s="516"/>
      <c r="AA58" s="516"/>
      <c r="AB58" s="516"/>
      <c r="AC58" s="516"/>
    </row>
    <row r="59" spans="1:29" s="483" customFormat="1">
      <c r="A59" s="517" t="s">
        <v>774</v>
      </c>
      <c r="B59" s="518"/>
      <c r="C59" s="490">
        <v>264264.3</v>
      </c>
      <c r="D59" s="490">
        <v>269026.3</v>
      </c>
      <c r="E59" s="490">
        <v>272422.2</v>
      </c>
      <c r="F59" s="490">
        <v>278233.40000000002</v>
      </c>
      <c r="G59" s="490">
        <v>274077.59999999998</v>
      </c>
      <c r="H59" s="490">
        <v>268112.3</v>
      </c>
      <c r="I59" s="490">
        <v>268924.5</v>
      </c>
      <c r="J59" s="490">
        <v>266891.5</v>
      </c>
      <c r="K59" s="490">
        <v>259547.4</v>
      </c>
      <c r="L59" s="490">
        <v>254738.8</v>
      </c>
      <c r="M59" s="490">
        <v>252427</v>
      </c>
      <c r="N59" s="490">
        <v>253858.8</v>
      </c>
      <c r="O59" s="490">
        <v>255538.8</v>
      </c>
      <c r="P59" s="490">
        <v>254720.2</v>
      </c>
      <c r="Q59" s="490">
        <v>255583.5</v>
      </c>
      <c r="R59" s="490">
        <v>243172.3</v>
      </c>
      <c r="S59" s="490">
        <v>243474.3</v>
      </c>
      <c r="T59" s="490">
        <v>245070.4</v>
      </c>
      <c r="U59" s="490">
        <v>245810.3</v>
      </c>
      <c r="V59" s="490">
        <v>247421.1</v>
      </c>
      <c r="W59" s="490">
        <v>251425.6</v>
      </c>
      <c r="X59" s="490"/>
      <c r="Y59" s="490"/>
      <c r="Z59" s="490"/>
      <c r="AA59" s="490"/>
      <c r="AB59" s="490"/>
      <c r="AC59" s="490"/>
    </row>
    <row r="60" spans="1:29" s="483" customFormat="1">
      <c r="A60" s="517" t="s">
        <v>775</v>
      </c>
      <c r="B60" s="518"/>
      <c r="C60" s="490">
        <f>+C66-C59</f>
        <v>231479.09999999998</v>
      </c>
      <c r="D60" s="490">
        <f t="shared" ref="D60:W60" si="7">+D66-D59</f>
        <v>232680.59999999992</v>
      </c>
      <c r="E60" s="490">
        <f t="shared" si="7"/>
        <v>239512.59999999998</v>
      </c>
      <c r="F60" s="490">
        <f t="shared" si="7"/>
        <v>244964.90000000002</v>
      </c>
      <c r="G60" s="490">
        <f t="shared" si="7"/>
        <v>238361</v>
      </c>
      <c r="H60" s="490">
        <f t="shared" si="7"/>
        <v>236791</v>
      </c>
      <c r="I60" s="490">
        <f t="shared" si="7"/>
        <v>240935.59999999998</v>
      </c>
      <c r="J60" s="490">
        <f t="shared" si="7"/>
        <v>238651.80000000005</v>
      </c>
      <c r="K60" s="490">
        <f t="shared" si="7"/>
        <v>239599.49999999997</v>
      </c>
      <c r="L60" s="490">
        <f t="shared" si="7"/>
        <v>244116.09999999998</v>
      </c>
      <c r="M60" s="490">
        <f t="shared" si="7"/>
        <v>251298.3</v>
      </c>
      <c r="N60" s="490">
        <f t="shared" si="7"/>
        <v>250044.2</v>
      </c>
      <c r="O60" s="490">
        <f t="shared" si="7"/>
        <v>251148.19999999995</v>
      </c>
      <c r="P60" s="490">
        <f t="shared" si="7"/>
        <v>258255.10000000003</v>
      </c>
      <c r="Q60" s="490">
        <f t="shared" si="7"/>
        <v>245625.80000000005</v>
      </c>
      <c r="R60" s="490">
        <f t="shared" si="7"/>
        <v>227966.2</v>
      </c>
      <c r="S60" s="490">
        <f t="shared" si="7"/>
        <v>239202.60000000003</v>
      </c>
      <c r="T60" s="490">
        <f t="shared" si="7"/>
        <v>226508.30000000002</v>
      </c>
      <c r="U60" s="490">
        <f t="shared" si="7"/>
        <v>229521.40000000002</v>
      </c>
      <c r="V60" s="490">
        <f t="shared" si="7"/>
        <v>231662.6</v>
      </c>
      <c r="W60" s="490">
        <f t="shared" si="7"/>
        <v>235513.20000000004</v>
      </c>
      <c r="X60" s="490"/>
      <c r="Y60" s="490"/>
      <c r="Z60" s="490"/>
      <c r="AA60" s="490"/>
      <c r="AB60" s="490"/>
      <c r="AC60" s="490"/>
    </row>
    <row r="61" spans="1:29" s="483" customFormat="1">
      <c r="A61" s="519" t="s">
        <v>776</v>
      </c>
      <c r="B61" s="520"/>
      <c r="C61" s="486">
        <v>95164.800000000003</v>
      </c>
      <c r="D61" s="486">
        <v>95139.4</v>
      </c>
      <c r="E61" s="486">
        <v>99687.9</v>
      </c>
      <c r="F61" s="486">
        <v>99692.4</v>
      </c>
      <c r="G61" s="486">
        <v>90958.1</v>
      </c>
      <c r="H61" s="486">
        <v>94403.3</v>
      </c>
      <c r="I61" s="486">
        <v>97979.6</v>
      </c>
      <c r="J61" s="486">
        <v>92835.4</v>
      </c>
      <c r="K61" s="486">
        <v>97194.8</v>
      </c>
      <c r="L61" s="486">
        <v>103694.8</v>
      </c>
      <c r="M61" s="486">
        <v>109296.1</v>
      </c>
      <c r="N61" s="486">
        <v>108201.3</v>
      </c>
      <c r="O61" s="486">
        <v>105384.4</v>
      </c>
      <c r="P61" s="486">
        <v>110188.2</v>
      </c>
      <c r="Q61" s="486">
        <v>94854.8</v>
      </c>
      <c r="R61" s="486">
        <v>83973.5</v>
      </c>
      <c r="S61" s="486">
        <v>97020.1</v>
      </c>
      <c r="T61" s="486">
        <v>87813.1</v>
      </c>
      <c r="U61" s="486">
        <v>92156.6</v>
      </c>
      <c r="V61" s="486">
        <v>91479.4</v>
      </c>
      <c r="W61" s="486">
        <v>91360.1</v>
      </c>
      <c r="X61" s="486"/>
      <c r="Y61" s="486"/>
      <c r="Z61" s="486"/>
      <c r="AA61" s="486"/>
      <c r="AB61" s="486"/>
      <c r="AC61" s="486"/>
    </row>
    <row r="62" spans="1:29" s="483" customFormat="1">
      <c r="A62" s="521" t="s">
        <v>777</v>
      </c>
      <c r="B62" s="522"/>
      <c r="C62" s="494">
        <v>98978.7</v>
      </c>
      <c r="D62" s="494">
        <v>97673.600000000006</v>
      </c>
      <c r="E62" s="494">
        <v>98917.2</v>
      </c>
      <c r="F62" s="494">
        <v>103445.4</v>
      </c>
      <c r="G62" s="494">
        <v>104928.4</v>
      </c>
      <c r="H62" s="494">
        <v>103541.9</v>
      </c>
      <c r="I62" s="494">
        <v>103250.9</v>
      </c>
      <c r="J62" s="494">
        <v>102604.9</v>
      </c>
      <c r="K62" s="494">
        <v>101849.5</v>
      </c>
      <c r="L62" s="494">
        <v>100450.4</v>
      </c>
      <c r="M62" s="494">
        <v>100625</v>
      </c>
      <c r="N62" s="494">
        <v>101346.9</v>
      </c>
      <c r="O62" s="494">
        <v>103944.1</v>
      </c>
      <c r="P62" s="494">
        <v>106409.3</v>
      </c>
      <c r="Q62" s="494">
        <v>108954.1</v>
      </c>
      <c r="R62" s="494">
        <v>107027.2</v>
      </c>
      <c r="S62" s="494">
        <v>103779</v>
      </c>
      <c r="T62" s="494">
        <v>101796.3</v>
      </c>
      <c r="U62" s="494">
        <v>100614.8</v>
      </c>
      <c r="V62" s="494">
        <v>101910.9</v>
      </c>
      <c r="W62" s="494">
        <v>103699</v>
      </c>
      <c r="X62" s="494"/>
      <c r="Y62" s="494"/>
      <c r="Z62" s="494"/>
      <c r="AA62" s="494"/>
      <c r="AB62" s="494"/>
      <c r="AC62" s="494"/>
    </row>
    <row r="63" spans="1:29" s="483" customFormat="1">
      <c r="A63" s="521" t="s">
        <v>778</v>
      </c>
      <c r="B63" s="522"/>
      <c r="C63" s="494">
        <v>37274.800000000003</v>
      </c>
      <c r="D63" s="494">
        <v>38572.1</v>
      </c>
      <c r="E63" s="494">
        <v>40251.599999999999</v>
      </c>
      <c r="F63" s="494">
        <v>40699</v>
      </c>
      <c r="G63" s="494">
        <v>42958.1</v>
      </c>
      <c r="H63" s="494">
        <v>43002.2</v>
      </c>
      <c r="I63" s="494">
        <v>43136.1</v>
      </c>
      <c r="J63" s="494">
        <v>42911.7</v>
      </c>
      <c r="K63" s="494">
        <v>41478.5</v>
      </c>
      <c r="L63" s="494">
        <v>41138.699999999997</v>
      </c>
      <c r="M63" s="494">
        <v>41604.400000000001</v>
      </c>
      <c r="N63" s="494">
        <v>42286.5</v>
      </c>
      <c r="O63" s="494">
        <v>43736.5</v>
      </c>
      <c r="P63" s="494">
        <v>43254.400000000001</v>
      </c>
      <c r="Q63" s="494">
        <v>42476.4</v>
      </c>
      <c r="R63" s="494">
        <v>38528.5</v>
      </c>
      <c r="S63" s="494">
        <v>39864.400000000001</v>
      </c>
      <c r="T63" s="494">
        <v>40219.800000000003</v>
      </c>
      <c r="U63" s="494">
        <v>40043.5</v>
      </c>
      <c r="V63" s="494">
        <v>41316.800000000003</v>
      </c>
      <c r="W63" s="494">
        <v>43841.9</v>
      </c>
      <c r="X63" s="494"/>
      <c r="Y63" s="494"/>
      <c r="Z63" s="494"/>
      <c r="AA63" s="494"/>
      <c r="AB63" s="494"/>
      <c r="AC63" s="494"/>
    </row>
    <row r="64" spans="1:29" s="483" customFormat="1">
      <c r="A64" s="521" t="s">
        <v>779</v>
      </c>
      <c r="B64" s="522"/>
      <c r="C64" s="494">
        <v>-3881.8</v>
      </c>
      <c r="D64" s="494">
        <v>-4075.7</v>
      </c>
      <c r="E64" s="494">
        <v>-3958.1</v>
      </c>
      <c r="F64" s="494">
        <v>-4059.4</v>
      </c>
      <c r="G64" s="494">
        <v>-3445</v>
      </c>
      <c r="H64" s="494">
        <v>-4131.8999999999996</v>
      </c>
      <c r="I64" s="494">
        <v>-4557.6000000000004</v>
      </c>
      <c r="J64" s="494">
        <v>-3936.4</v>
      </c>
      <c r="K64" s="494">
        <v>-3649.9</v>
      </c>
      <c r="L64" s="494">
        <v>-4262.3999999999996</v>
      </c>
      <c r="M64" s="494">
        <v>-3491.7</v>
      </c>
      <c r="N64" s="494">
        <v>-3176.3</v>
      </c>
      <c r="O64" s="494">
        <v>-2888.7</v>
      </c>
      <c r="P64" s="494">
        <v>-2756</v>
      </c>
      <c r="Q64" s="494">
        <v>-2623.4</v>
      </c>
      <c r="R64" s="494">
        <v>-3406.9</v>
      </c>
      <c r="S64" s="494">
        <v>-3109.7</v>
      </c>
      <c r="T64" s="494">
        <v>-2994.8</v>
      </c>
      <c r="U64" s="494">
        <v>-2894.1</v>
      </c>
      <c r="V64" s="494">
        <v>-3047.3</v>
      </c>
      <c r="W64" s="494">
        <v>-2898.6</v>
      </c>
      <c r="X64" s="494"/>
      <c r="Y64" s="494"/>
      <c r="Z64" s="494"/>
      <c r="AA64" s="494"/>
      <c r="AB64" s="494"/>
      <c r="AC64" s="494"/>
    </row>
    <row r="65" spans="1:29" s="483" customFormat="1">
      <c r="A65" s="523" t="s">
        <v>780</v>
      </c>
      <c r="B65" s="524"/>
      <c r="C65" s="489">
        <v>3942.6</v>
      </c>
      <c r="D65" s="489">
        <v>5371.2</v>
      </c>
      <c r="E65" s="489">
        <v>4614</v>
      </c>
      <c r="F65" s="489">
        <v>5187.5</v>
      </c>
      <c r="G65" s="489">
        <v>2961.4</v>
      </c>
      <c r="H65" s="489">
        <v>-24.5</v>
      </c>
      <c r="I65" s="489">
        <v>1126.5999999999999</v>
      </c>
      <c r="J65" s="489">
        <v>4236.2</v>
      </c>
      <c r="K65" s="489">
        <v>2726.6</v>
      </c>
      <c r="L65" s="489">
        <v>3094.6</v>
      </c>
      <c r="M65" s="489">
        <v>3264.5</v>
      </c>
      <c r="N65" s="489">
        <v>1385.8</v>
      </c>
      <c r="O65" s="489">
        <v>971.9</v>
      </c>
      <c r="P65" s="489">
        <v>1159.2</v>
      </c>
      <c r="Q65" s="489">
        <v>1963.9</v>
      </c>
      <c r="R65" s="489">
        <v>1843.9</v>
      </c>
      <c r="S65" s="489">
        <v>1648.8</v>
      </c>
      <c r="T65" s="489">
        <v>-326.10000000000002</v>
      </c>
      <c r="U65" s="489">
        <v>-399.4</v>
      </c>
      <c r="V65" s="489">
        <v>2.8</v>
      </c>
      <c r="W65" s="489">
        <v>-489.2</v>
      </c>
      <c r="X65" s="489"/>
      <c r="Y65" s="489"/>
      <c r="Z65" s="489"/>
      <c r="AA65" s="489"/>
      <c r="AB65" s="489"/>
      <c r="AC65" s="489"/>
    </row>
    <row r="66" spans="1:29" s="483" customFormat="1">
      <c r="A66" s="525" t="s">
        <v>781</v>
      </c>
      <c r="B66" s="526"/>
      <c r="C66" s="490">
        <f>+C59+C61+C62+C63+C64+C65</f>
        <v>495743.39999999997</v>
      </c>
      <c r="D66" s="490">
        <f t="shared" ref="D66:AC66" si="8">+D59+D61+D62+D63+D64+D65</f>
        <v>501706.89999999991</v>
      </c>
      <c r="E66" s="490">
        <f t="shared" si="8"/>
        <v>511934.8</v>
      </c>
      <c r="F66" s="490">
        <f t="shared" si="8"/>
        <v>523198.30000000005</v>
      </c>
      <c r="G66" s="490">
        <f t="shared" si="8"/>
        <v>512438.6</v>
      </c>
      <c r="H66" s="490">
        <f t="shared" si="8"/>
        <v>504903.3</v>
      </c>
      <c r="I66" s="490">
        <f t="shared" si="8"/>
        <v>509860.1</v>
      </c>
      <c r="J66" s="490">
        <f t="shared" si="8"/>
        <v>505543.30000000005</v>
      </c>
      <c r="K66" s="490">
        <f t="shared" si="8"/>
        <v>499146.89999999997</v>
      </c>
      <c r="L66" s="490">
        <f t="shared" si="8"/>
        <v>498854.89999999997</v>
      </c>
      <c r="M66" s="490">
        <f t="shared" si="8"/>
        <v>503725.3</v>
      </c>
      <c r="N66" s="490">
        <f t="shared" si="8"/>
        <v>503903</v>
      </c>
      <c r="O66" s="490">
        <f t="shared" si="8"/>
        <v>506686.99999999994</v>
      </c>
      <c r="P66" s="490">
        <f t="shared" si="8"/>
        <v>512975.30000000005</v>
      </c>
      <c r="Q66" s="490">
        <f t="shared" si="8"/>
        <v>501209.30000000005</v>
      </c>
      <c r="R66" s="490">
        <f t="shared" si="8"/>
        <v>471138.5</v>
      </c>
      <c r="S66" s="490">
        <f t="shared" si="8"/>
        <v>482676.9</v>
      </c>
      <c r="T66" s="490">
        <f t="shared" si="8"/>
        <v>471578.7</v>
      </c>
      <c r="U66" s="490">
        <f t="shared" si="8"/>
        <v>475331.7</v>
      </c>
      <c r="V66" s="490">
        <f t="shared" si="8"/>
        <v>479083.7</v>
      </c>
      <c r="W66" s="490">
        <f t="shared" si="8"/>
        <v>486938.80000000005</v>
      </c>
      <c r="X66" s="490">
        <f t="shared" si="8"/>
        <v>0</v>
      </c>
      <c r="Y66" s="490">
        <f t="shared" si="8"/>
        <v>0</v>
      </c>
      <c r="Z66" s="490">
        <f t="shared" si="8"/>
        <v>0</v>
      </c>
      <c r="AA66" s="490">
        <f t="shared" si="8"/>
        <v>0</v>
      </c>
      <c r="AB66" s="490">
        <f t="shared" si="8"/>
        <v>0</v>
      </c>
      <c r="AC66" s="490">
        <f t="shared" si="8"/>
        <v>0</v>
      </c>
    </row>
    <row r="67" spans="1:29" s="483" customFormat="1">
      <c r="A67" s="527" t="s">
        <v>782</v>
      </c>
      <c r="B67" s="528"/>
    </row>
    <row r="68" spans="1:29" s="530" customFormat="1">
      <c r="A68" s="517" t="s">
        <v>774</v>
      </c>
      <c r="B68" s="518"/>
      <c r="C68" s="529">
        <f>+C59/C$66</f>
        <v>0.53306670345989482</v>
      </c>
      <c r="D68" s="529">
        <f t="shared" ref="D68:AC68" si="9">+D59/D$66</f>
        <v>0.53622204518215721</v>
      </c>
      <c r="E68" s="529">
        <f t="shared" si="9"/>
        <v>0.5321423743804875</v>
      </c>
      <c r="F68" s="529">
        <f t="shared" si="9"/>
        <v>0.53179339458862918</v>
      </c>
      <c r="G68" s="529">
        <f t="shared" si="9"/>
        <v>0.53484963857133316</v>
      </c>
      <c r="H68" s="529">
        <f t="shared" si="9"/>
        <v>0.53101712743806584</v>
      </c>
      <c r="I68" s="529">
        <f t="shared" si="9"/>
        <v>0.5274476273001163</v>
      </c>
      <c r="J68" s="529">
        <f t="shared" si="9"/>
        <v>0.52793005069991028</v>
      </c>
      <c r="K68" s="529">
        <f t="shared" si="9"/>
        <v>0.51998199327692907</v>
      </c>
      <c r="L68" s="529">
        <f t="shared" si="9"/>
        <v>0.51064708395166614</v>
      </c>
      <c r="M68" s="529">
        <f t="shared" si="9"/>
        <v>0.50112035270017208</v>
      </c>
      <c r="N68" s="529">
        <f t="shared" si="9"/>
        <v>0.50378505386949468</v>
      </c>
      <c r="O68" s="529">
        <f t="shared" si="9"/>
        <v>0.50433265507107938</v>
      </c>
      <c r="P68" s="529">
        <f t="shared" si="9"/>
        <v>0.496554512468729</v>
      </c>
      <c r="Q68" s="529">
        <f t="shared" si="9"/>
        <v>0.50993367441505966</v>
      </c>
      <c r="R68" s="529">
        <f t="shared" si="9"/>
        <v>0.51613761133934077</v>
      </c>
      <c r="S68" s="529">
        <f t="shared" si="9"/>
        <v>0.5044250097736187</v>
      </c>
      <c r="T68" s="529">
        <f t="shared" si="9"/>
        <v>0.51968080831470964</v>
      </c>
      <c r="U68" s="529">
        <f t="shared" si="9"/>
        <v>0.51713424541220365</v>
      </c>
      <c r="V68" s="529">
        <f t="shared" si="9"/>
        <v>0.51644649984960878</v>
      </c>
      <c r="W68" s="529">
        <f t="shared" si="9"/>
        <v>0.5163392196308858</v>
      </c>
      <c r="X68" s="529" t="e">
        <f t="shared" si="9"/>
        <v>#DIV/0!</v>
      </c>
      <c r="Y68" s="529" t="e">
        <f t="shared" si="9"/>
        <v>#DIV/0!</v>
      </c>
      <c r="Z68" s="529" t="e">
        <f t="shared" si="9"/>
        <v>#DIV/0!</v>
      </c>
      <c r="AA68" s="529" t="e">
        <f t="shared" si="9"/>
        <v>#DIV/0!</v>
      </c>
      <c r="AB68" s="529" t="e">
        <f t="shared" si="9"/>
        <v>#DIV/0!</v>
      </c>
      <c r="AC68" s="529" t="e">
        <f t="shared" si="9"/>
        <v>#DIV/0!</v>
      </c>
    </row>
    <row r="69" spans="1:29" s="530" customFormat="1">
      <c r="A69" s="517" t="s">
        <v>775</v>
      </c>
      <c r="B69" s="518"/>
      <c r="C69" s="529">
        <f t="shared" ref="C69:AC75" si="10">+C60/C$66</f>
        <v>0.46693329654010524</v>
      </c>
      <c r="D69" s="529">
        <f t="shared" si="10"/>
        <v>0.46377795481784279</v>
      </c>
      <c r="E69" s="529">
        <f t="shared" si="10"/>
        <v>0.46785762561951244</v>
      </c>
      <c r="F69" s="529">
        <f t="shared" si="10"/>
        <v>0.46820660541137082</v>
      </c>
      <c r="G69" s="529">
        <f t="shared" si="10"/>
        <v>0.46515036142866678</v>
      </c>
      <c r="H69" s="529">
        <f t="shared" si="10"/>
        <v>0.46898287256193416</v>
      </c>
      <c r="I69" s="529">
        <f t="shared" si="10"/>
        <v>0.4725523726998837</v>
      </c>
      <c r="J69" s="529">
        <f t="shared" si="10"/>
        <v>0.47206994930008966</v>
      </c>
      <c r="K69" s="529">
        <f t="shared" si="10"/>
        <v>0.48001800672307088</v>
      </c>
      <c r="L69" s="529">
        <f t="shared" si="10"/>
        <v>0.48935291604833386</v>
      </c>
      <c r="M69" s="529">
        <f t="shared" si="10"/>
        <v>0.49887964729982787</v>
      </c>
      <c r="N69" s="529">
        <f t="shared" si="10"/>
        <v>0.49621494613050532</v>
      </c>
      <c r="O69" s="529">
        <f t="shared" si="10"/>
        <v>0.49566734492892056</v>
      </c>
      <c r="P69" s="529">
        <f t="shared" si="10"/>
        <v>0.50344548753127105</v>
      </c>
      <c r="Q69" s="529">
        <f t="shared" si="10"/>
        <v>0.49006632558494029</v>
      </c>
      <c r="R69" s="529">
        <f t="shared" si="10"/>
        <v>0.48386238866065928</v>
      </c>
      <c r="S69" s="529">
        <f t="shared" si="10"/>
        <v>0.4955749902263813</v>
      </c>
      <c r="T69" s="529">
        <f t="shared" si="10"/>
        <v>0.4803191916852903</v>
      </c>
      <c r="U69" s="529">
        <f t="shared" si="10"/>
        <v>0.48286575458779629</v>
      </c>
      <c r="V69" s="529">
        <f t="shared" si="10"/>
        <v>0.48355350015039128</v>
      </c>
      <c r="W69" s="529">
        <f t="shared" si="10"/>
        <v>0.4836607803691142</v>
      </c>
      <c r="X69" s="529" t="e">
        <f t="shared" si="10"/>
        <v>#DIV/0!</v>
      </c>
      <c r="Y69" s="529" t="e">
        <f t="shared" si="10"/>
        <v>#DIV/0!</v>
      </c>
      <c r="Z69" s="529" t="e">
        <f t="shared" si="10"/>
        <v>#DIV/0!</v>
      </c>
      <c r="AA69" s="529" t="e">
        <f t="shared" si="10"/>
        <v>#DIV/0!</v>
      </c>
      <c r="AB69" s="529" t="e">
        <f t="shared" si="10"/>
        <v>#DIV/0!</v>
      </c>
      <c r="AC69" s="529" t="e">
        <f t="shared" si="10"/>
        <v>#DIV/0!</v>
      </c>
    </row>
    <row r="70" spans="1:29" s="530" customFormat="1">
      <c r="A70" s="519" t="s">
        <v>776</v>
      </c>
      <c r="B70" s="520"/>
      <c r="C70" s="531">
        <f t="shared" si="10"/>
        <v>0.19196382644731128</v>
      </c>
      <c r="D70" s="531">
        <f t="shared" si="10"/>
        <v>0.18963143620308992</v>
      </c>
      <c r="E70" s="531">
        <f t="shared" si="10"/>
        <v>0.19472772704649108</v>
      </c>
      <c r="F70" s="531">
        <f t="shared" si="10"/>
        <v>0.19054419710461595</v>
      </c>
      <c r="G70" s="531">
        <f t="shared" si="10"/>
        <v>0.17750048493614651</v>
      </c>
      <c r="H70" s="531">
        <f t="shared" si="10"/>
        <v>0.18697303028124396</v>
      </c>
      <c r="I70" s="531">
        <f t="shared" si="10"/>
        <v>0.19216957749782737</v>
      </c>
      <c r="J70" s="531">
        <f t="shared" si="10"/>
        <v>0.18363491317163136</v>
      </c>
      <c r="K70" s="531">
        <f t="shared" si="10"/>
        <v>0.1947218343938428</v>
      </c>
      <c r="L70" s="531">
        <f t="shared" si="10"/>
        <v>0.20786565392060899</v>
      </c>
      <c r="M70" s="531">
        <f t="shared" si="10"/>
        <v>0.21697560158284684</v>
      </c>
      <c r="N70" s="531">
        <f t="shared" si="10"/>
        <v>0.2147264453674616</v>
      </c>
      <c r="O70" s="531">
        <f t="shared" si="10"/>
        <v>0.20798717946187686</v>
      </c>
      <c r="P70" s="531">
        <f t="shared" si="10"/>
        <v>0.21480215519148776</v>
      </c>
      <c r="Q70" s="531">
        <f t="shared" si="10"/>
        <v>0.18925187541412339</v>
      </c>
      <c r="R70" s="531">
        <f t="shared" si="10"/>
        <v>0.17823527476527604</v>
      </c>
      <c r="S70" s="531">
        <f t="shared" si="10"/>
        <v>0.20100423285224547</v>
      </c>
      <c r="T70" s="531">
        <f t="shared" si="10"/>
        <v>0.186210912409742</v>
      </c>
      <c r="U70" s="531">
        <f t="shared" si="10"/>
        <v>0.19387850631464301</v>
      </c>
      <c r="V70" s="531">
        <f t="shared" si="10"/>
        <v>0.19094659242215919</v>
      </c>
      <c r="W70" s="531">
        <f t="shared" si="10"/>
        <v>0.18762131914729324</v>
      </c>
      <c r="X70" s="531" t="e">
        <f t="shared" si="10"/>
        <v>#DIV/0!</v>
      </c>
      <c r="Y70" s="531" t="e">
        <f t="shared" si="10"/>
        <v>#DIV/0!</v>
      </c>
      <c r="Z70" s="531" t="e">
        <f t="shared" si="10"/>
        <v>#DIV/0!</v>
      </c>
      <c r="AA70" s="531" t="e">
        <f t="shared" si="10"/>
        <v>#DIV/0!</v>
      </c>
      <c r="AB70" s="531" t="e">
        <f t="shared" si="10"/>
        <v>#DIV/0!</v>
      </c>
      <c r="AC70" s="531" t="e">
        <f t="shared" si="10"/>
        <v>#DIV/0!</v>
      </c>
    </row>
    <row r="71" spans="1:29" s="530" customFormat="1">
      <c r="A71" s="521" t="s">
        <v>777</v>
      </c>
      <c r="B71" s="522"/>
      <c r="C71" s="532">
        <f t="shared" si="10"/>
        <v>0.19965712100251864</v>
      </c>
      <c r="D71" s="532">
        <f t="shared" si="10"/>
        <v>0.19468259256549994</v>
      </c>
      <c r="E71" s="532">
        <f t="shared" si="10"/>
        <v>0.19322226189741351</v>
      </c>
      <c r="F71" s="532">
        <f t="shared" si="10"/>
        <v>0.19771738554960899</v>
      </c>
      <c r="G71" s="532">
        <f t="shared" si="10"/>
        <v>0.20476287305444985</v>
      </c>
      <c r="H71" s="532">
        <f t="shared" si="10"/>
        <v>0.20507273372940918</v>
      </c>
      <c r="I71" s="532">
        <f t="shared" si="10"/>
        <v>0.20250829590313107</v>
      </c>
      <c r="J71" s="532">
        <f t="shared" si="10"/>
        <v>0.20295966735193599</v>
      </c>
      <c r="K71" s="532">
        <f t="shared" si="10"/>
        <v>0.20404714523920714</v>
      </c>
      <c r="L71" s="532">
        <f t="shared" si="10"/>
        <v>0.20136195915886565</v>
      </c>
      <c r="M71" s="532">
        <f t="shared" si="10"/>
        <v>0.19976165580724256</v>
      </c>
      <c r="N71" s="532">
        <f t="shared" si="10"/>
        <v>0.20112382740328991</v>
      </c>
      <c r="O71" s="532">
        <f t="shared" si="10"/>
        <v>0.2051445961708116</v>
      </c>
      <c r="P71" s="532">
        <f t="shared" si="10"/>
        <v>0.20743552369870438</v>
      </c>
      <c r="Q71" s="532">
        <f t="shared" si="10"/>
        <v>0.21738243883343744</v>
      </c>
      <c r="R71" s="532">
        <f t="shared" si="10"/>
        <v>0.227167170587842</v>
      </c>
      <c r="S71" s="532">
        <f t="shared" si="10"/>
        <v>0.21500718182287157</v>
      </c>
      <c r="T71" s="532">
        <f t="shared" si="10"/>
        <v>0.2158628029637471</v>
      </c>
      <c r="U71" s="532">
        <f t="shared" si="10"/>
        <v>0.21167281710855809</v>
      </c>
      <c r="V71" s="532">
        <f t="shared" si="10"/>
        <v>0.21272044947469512</v>
      </c>
      <c r="W71" s="532">
        <f t="shared" si="10"/>
        <v>0.21296105383263766</v>
      </c>
      <c r="X71" s="532" t="e">
        <f t="shared" si="10"/>
        <v>#DIV/0!</v>
      </c>
      <c r="Y71" s="532" t="e">
        <f t="shared" si="10"/>
        <v>#DIV/0!</v>
      </c>
      <c r="Z71" s="532" t="e">
        <f t="shared" si="10"/>
        <v>#DIV/0!</v>
      </c>
      <c r="AA71" s="532" t="e">
        <f t="shared" si="10"/>
        <v>#DIV/0!</v>
      </c>
      <c r="AB71" s="532" t="e">
        <f t="shared" si="10"/>
        <v>#DIV/0!</v>
      </c>
      <c r="AC71" s="532" t="e">
        <f t="shared" si="10"/>
        <v>#DIV/0!</v>
      </c>
    </row>
    <row r="72" spans="1:29" s="530" customFormat="1">
      <c r="A72" s="521" t="s">
        <v>778</v>
      </c>
      <c r="B72" s="522"/>
      <c r="C72" s="532">
        <f t="shared" si="10"/>
        <v>7.5189704996576873E-2</v>
      </c>
      <c r="D72" s="532">
        <f t="shared" si="10"/>
        <v>7.6881741112191218E-2</v>
      </c>
      <c r="E72" s="532">
        <f t="shared" si="10"/>
        <v>7.8626418833023265E-2</v>
      </c>
      <c r="F72" s="532">
        <f t="shared" si="10"/>
        <v>7.7788861317018801E-2</v>
      </c>
      <c r="G72" s="532">
        <f t="shared" si="10"/>
        <v>8.3830726256765201E-2</v>
      </c>
      <c r="H72" s="532">
        <f t="shared" si="10"/>
        <v>8.5169179920194613E-2</v>
      </c>
      <c r="I72" s="532">
        <f t="shared" si="10"/>
        <v>8.4603796217825239E-2</v>
      </c>
      <c r="J72" s="532">
        <f t="shared" si="10"/>
        <v>8.4882343411533681E-2</v>
      </c>
      <c r="K72" s="532">
        <f t="shared" si="10"/>
        <v>8.3098783143799954E-2</v>
      </c>
      <c r="L72" s="532">
        <f t="shared" si="10"/>
        <v>8.2466264238358691E-2</v>
      </c>
      <c r="M72" s="532">
        <f t="shared" si="10"/>
        <v>8.2593429394949985E-2</v>
      </c>
      <c r="N72" s="532">
        <f t="shared" si="10"/>
        <v>8.3917936587001862E-2</v>
      </c>
      <c r="O72" s="532">
        <f t="shared" si="10"/>
        <v>8.6318575372962017E-2</v>
      </c>
      <c r="P72" s="532">
        <f t="shared" si="10"/>
        <v>8.4320629082920748E-2</v>
      </c>
      <c r="Q72" s="532">
        <f t="shared" si="10"/>
        <v>8.4747828901019992E-2</v>
      </c>
      <c r="R72" s="532">
        <f t="shared" si="10"/>
        <v>8.1777439118221079E-2</v>
      </c>
      <c r="S72" s="532">
        <f t="shared" si="10"/>
        <v>8.2590237900342853E-2</v>
      </c>
      <c r="T72" s="532">
        <f t="shared" si="10"/>
        <v>8.5287567059326469E-2</v>
      </c>
      <c r="U72" s="532">
        <f t="shared" si="10"/>
        <v>8.4243276852774593E-2</v>
      </c>
      <c r="V72" s="532">
        <f t="shared" si="10"/>
        <v>8.6241297710608816E-2</v>
      </c>
      <c r="W72" s="532">
        <f t="shared" si="10"/>
        <v>9.0035749872468568E-2</v>
      </c>
      <c r="X72" s="532" t="e">
        <f t="shared" si="10"/>
        <v>#DIV/0!</v>
      </c>
      <c r="Y72" s="532" t="e">
        <f t="shared" si="10"/>
        <v>#DIV/0!</v>
      </c>
      <c r="Z72" s="532" t="e">
        <f t="shared" si="10"/>
        <v>#DIV/0!</v>
      </c>
      <c r="AA72" s="532" t="e">
        <f t="shared" si="10"/>
        <v>#DIV/0!</v>
      </c>
      <c r="AB72" s="532" t="e">
        <f t="shared" si="10"/>
        <v>#DIV/0!</v>
      </c>
      <c r="AC72" s="532" t="e">
        <f t="shared" si="10"/>
        <v>#DIV/0!</v>
      </c>
    </row>
    <row r="73" spans="1:29" s="530" customFormat="1">
      <c r="A73" s="521" t="s">
        <v>779</v>
      </c>
      <c r="B73" s="522"/>
      <c r="C73" s="532">
        <f t="shared" si="10"/>
        <v>-7.8302605743213131E-3</v>
      </c>
      <c r="D73" s="532">
        <f t="shared" si="10"/>
        <v>-8.1236674241474474E-3</v>
      </c>
      <c r="E73" s="532">
        <f t="shared" si="10"/>
        <v>-7.7316486396314527E-3</v>
      </c>
      <c r="F73" s="532">
        <f t="shared" si="10"/>
        <v>-7.7588172591539382E-3</v>
      </c>
      <c r="G73" s="532">
        <f t="shared" si="10"/>
        <v>-6.7227566385514286E-3</v>
      </c>
      <c r="H73" s="532">
        <f t="shared" si="10"/>
        <v>-8.1835472257757082E-3</v>
      </c>
      <c r="I73" s="532">
        <f t="shared" si="10"/>
        <v>-8.9389226574113183E-3</v>
      </c>
      <c r="J73" s="532">
        <f t="shared" si="10"/>
        <v>-7.7864744721174222E-3</v>
      </c>
      <c r="K73" s="532">
        <f t="shared" si="10"/>
        <v>-7.3122762056621014E-3</v>
      </c>
      <c r="L73" s="532">
        <f t="shared" si="10"/>
        <v>-8.544368312308849E-3</v>
      </c>
      <c r="M73" s="532">
        <f t="shared" si="10"/>
        <v>-6.9317542716238389E-3</v>
      </c>
      <c r="N73" s="532">
        <f t="shared" si="10"/>
        <v>-6.3033956932187349E-3</v>
      </c>
      <c r="O73" s="532">
        <f t="shared" si="10"/>
        <v>-5.7011527826843792E-3</v>
      </c>
      <c r="P73" s="532">
        <f t="shared" si="10"/>
        <v>-5.3725783678083517E-3</v>
      </c>
      <c r="Q73" s="532">
        <f t="shared" si="10"/>
        <v>-5.2341407072853596E-3</v>
      </c>
      <c r="R73" s="532">
        <f t="shared" si="10"/>
        <v>-7.2312069593123895E-3</v>
      </c>
      <c r="S73" s="532">
        <f t="shared" si="10"/>
        <v>-6.4426120247312426E-3</v>
      </c>
      <c r="T73" s="532">
        <f t="shared" si="10"/>
        <v>-6.3505836883642119E-3</v>
      </c>
      <c r="U73" s="532">
        <f t="shared" si="10"/>
        <v>-6.0885903464885675E-3</v>
      </c>
      <c r="V73" s="532">
        <f t="shared" si="10"/>
        <v>-6.3606839472935524E-3</v>
      </c>
      <c r="W73" s="532">
        <f t="shared" si="10"/>
        <v>-5.9526987785734056E-3</v>
      </c>
      <c r="X73" s="532" t="e">
        <f t="shared" si="10"/>
        <v>#DIV/0!</v>
      </c>
      <c r="Y73" s="532" t="e">
        <f t="shared" si="10"/>
        <v>#DIV/0!</v>
      </c>
      <c r="Z73" s="532" t="e">
        <f t="shared" si="10"/>
        <v>#DIV/0!</v>
      </c>
      <c r="AA73" s="532" t="e">
        <f t="shared" si="10"/>
        <v>#DIV/0!</v>
      </c>
      <c r="AB73" s="532" t="e">
        <f t="shared" si="10"/>
        <v>#DIV/0!</v>
      </c>
      <c r="AC73" s="532" t="e">
        <f t="shared" si="10"/>
        <v>#DIV/0!</v>
      </c>
    </row>
    <row r="74" spans="1:29" s="530" customFormat="1">
      <c r="A74" s="523" t="s">
        <v>780</v>
      </c>
      <c r="B74" s="524"/>
      <c r="C74" s="533">
        <f t="shared" si="10"/>
        <v>7.9529046680197873E-3</v>
      </c>
      <c r="D74" s="533">
        <f t="shared" si="10"/>
        <v>1.0705852361209306E-2</v>
      </c>
      <c r="E74" s="533">
        <f t="shared" si="10"/>
        <v>9.0128664822160948E-3</v>
      </c>
      <c r="F74" s="533">
        <f t="shared" si="10"/>
        <v>9.9149786992809418E-3</v>
      </c>
      <c r="G74" s="533">
        <f t="shared" si="10"/>
        <v>5.779033819856662E-3</v>
      </c>
      <c r="H74" s="533">
        <f t="shared" si="10"/>
        <v>-4.8524143137903831E-5</v>
      </c>
      <c r="I74" s="533">
        <f t="shared" si="10"/>
        <v>2.2096257385114072E-3</v>
      </c>
      <c r="J74" s="533">
        <f t="shared" si="10"/>
        <v>8.3794998371059404E-3</v>
      </c>
      <c r="K74" s="533">
        <f t="shared" si="10"/>
        <v>5.4625201518831434E-3</v>
      </c>
      <c r="L74" s="533">
        <f t="shared" si="10"/>
        <v>6.2034070428094428E-3</v>
      </c>
      <c r="M74" s="533">
        <f t="shared" si="10"/>
        <v>6.4807147864123565E-3</v>
      </c>
      <c r="N74" s="533">
        <f t="shared" si="10"/>
        <v>2.7501324659706334E-3</v>
      </c>
      <c r="O74" s="533">
        <f t="shared" si="10"/>
        <v>1.9181467059545638E-3</v>
      </c>
      <c r="P74" s="533">
        <f t="shared" si="10"/>
        <v>2.2597579259664158E-3</v>
      </c>
      <c r="Q74" s="533">
        <f t="shared" si="10"/>
        <v>3.9183231436447806E-3</v>
      </c>
      <c r="R74" s="533">
        <f t="shared" si="10"/>
        <v>3.9137111486325146E-3</v>
      </c>
      <c r="S74" s="533">
        <f t="shared" si="10"/>
        <v>3.4159496756525948E-3</v>
      </c>
      <c r="T74" s="533">
        <f t="shared" si="10"/>
        <v>-6.9150705916106901E-4</v>
      </c>
      <c r="U74" s="533">
        <f t="shared" si="10"/>
        <v>-8.4025534169086553E-4</v>
      </c>
      <c r="V74" s="533">
        <f t="shared" si="10"/>
        <v>5.8444902216460292E-6</v>
      </c>
      <c r="W74" s="533">
        <f t="shared" si="10"/>
        <v>-1.0046437047119678E-3</v>
      </c>
      <c r="X74" s="533" t="e">
        <f t="shared" si="10"/>
        <v>#DIV/0!</v>
      </c>
      <c r="Y74" s="533" t="e">
        <f t="shared" si="10"/>
        <v>#DIV/0!</v>
      </c>
      <c r="Z74" s="533" t="e">
        <f t="shared" si="10"/>
        <v>#DIV/0!</v>
      </c>
      <c r="AA74" s="533" t="e">
        <f t="shared" si="10"/>
        <v>#DIV/0!</v>
      </c>
      <c r="AB74" s="533" t="e">
        <f t="shared" si="10"/>
        <v>#DIV/0!</v>
      </c>
      <c r="AC74" s="533" t="e">
        <f t="shared" si="10"/>
        <v>#DIV/0!</v>
      </c>
    </row>
    <row r="75" spans="1:29" s="530" customFormat="1">
      <c r="A75" s="525" t="s">
        <v>781</v>
      </c>
      <c r="B75" s="526"/>
      <c r="C75" s="529">
        <f t="shared" si="10"/>
        <v>1</v>
      </c>
      <c r="D75" s="529">
        <f t="shared" si="10"/>
        <v>1</v>
      </c>
      <c r="E75" s="529">
        <f t="shared" si="10"/>
        <v>1</v>
      </c>
      <c r="F75" s="529">
        <f t="shared" si="10"/>
        <v>1</v>
      </c>
      <c r="G75" s="529">
        <f t="shared" si="10"/>
        <v>1</v>
      </c>
      <c r="H75" s="529">
        <f t="shared" si="10"/>
        <v>1</v>
      </c>
      <c r="I75" s="529">
        <f t="shared" si="10"/>
        <v>1</v>
      </c>
      <c r="J75" s="529">
        <f t="shared" si="10"/>
        <v>1</v>
      </c>
      <c r="K75" s="529">
        <f t="shared" si="10"/>
        <v>1</v>
      </c>
      <c r="L75" s="529">
        <f t="shared" si="10"/>
        <v>1</v>
      </c>
      <c r="M75" s="529">
        <f t="shared" si="10"/>
        <v>1</v>
      </c>
      <c r="N75" s="529">
        <f t="shared" si="10"/>
        <v>1</v>
      </c>
      <c r="O75" s="529">
        <f t="shared" si="10"/>
        <v>1</v>
      </c>
      <c r="P75" s="529">
        <f t="shared" si="10"/>
        <v>1</v>
      </c>
      <c r="Q75" s="529">
        <f t="shared" si="10"/>
        <v>1</v>
      </c>
      <c r="R75" s="529">
        <f t="shared" si="10"/>
        <v>1</v>
      </c>
      <c r="S75" s="529">
        <f t="shared" si="10"/>
        <v>1</v>
      </c>
      <c r="T75" s="529">
        <f t="shared" si="10"/>
        <v>1</v>
      </c>
      <c r="U75" s="529">
        <f t="shared" si="10"/>
        <v>1</v>
      </c>
      <c r="V75" s="529">
        <f t="shared" si="10"/>
        <v>1</v>
      </c>
      <c r="W75" s="529">
        <f t="shared" si="10"/>
        <v>1</v>
      </c>
      <c r="X75" s="529" t="e">
        <f t="shared" si="10"/>
        <v>#DIV/0!</v>
      </c>
      <c r="Y75" s="529" t="e">
        <f t="shared" si="10"/>
        <v>#DIV/0!</v>
      </c>
      <c r="Z75" s="529" t="e">
        <f t="shared" si="10"/>
        <v>#DIV/0!</v>
      </c>
      <c r="AA75" s="529" t="e">
        <f t="shared" si="10"/>
        <v>#DIV/0!</v>
      </c>
      <c r="AB75" s="529" t="e">
        <f t="shared" si="10"/>
        <v>#DIV/0!</v>
      </c>
      <c r="AC75" s="529" t="e">
        <f t="shared" si="10"/>
        <v>#DIV/0!</v>
      </c>
    </row>
    <row r="76" spans="1:29" s="483" customFormat="1">
      <c r="A76" s="534"/>
      <c r="B76" s="516"/>
      <c r="C76" s="516"/>
      <c r="D76" s="516"/>
      <c r="E76" s="516"/>
      <c r="F76" s="516"/>
      <c r="G76" s="516"/>
      <c r="H76" s="516"/>
      <c r="I76" s="516"/>
      <c r="J76" s="516"/>
      <c r="K76" s="516"/>
      <c r="L76" s="516"/>
      <c r="M76" s="516"/>
      <c r="N76" s="516"/>
      <c r="O76" s="516"/>
      <c r="P76" s="516"/>
      <c r="Q76" s="516"/>
      <c r="R76" s="516"/>
      <c r="S76" s="516"/>
      <c r="T76" s="516"/>
      <c r="U76" s="516"/>
      <c r="V76" s="516"/>
      <c r="W76" s="516"/>
      <c r="X76" s="516"/>
      <c r="Y76" s="516"/>
      <c r="Z76" s="516"/>
      <c r="AA76" s="516"/>
      <c r="AB76" s="516"/>
      <c r="AC76" s="516"/>
    </row>
    <row r="77" spans="1:29" s="483" customFormat="1">
      <c r="A77" s="476" t="s">
        <v>783</v>
      </c>
      <c r="B77" s="516"/>
      <c r="C77" s="516"/>
      <c r="D77" s="516"/>
      <c r="E77" s="516"/>
      <c r="F77" s="516"/>
      <c r="G77" s="516"/>
      <c r="H77" s="516"/>
      <c r="I77" s="516"/>
      <c r="J77" s="516"/>
      <c r="K77" s="516"/>
      <c r="L77" s="516"/>
      <c r="M77" s="516"/>
      <c r="N77" s="516"/>
      <c r="O77" s="516"/>
      <c r="P77" s="516"/>
      <c r="Q77" s="516"/>
      <c r="R77" s="516"/>
      <c r="S77" s="516"/>
      <c r="T77" s="516"/>
      <c r="U77" s="516"/>
      <c r="V77" s="516"/>
      <c r="W77" s="516"/>
      <c r="X77" s="516"/>
      <c r="Y77" s="516"/>
      <c r="Z77" s="516"/>
      <c r="AA77" s="516"/>
      <c r="AB77" s="516"/>
      <c r="AC77" s="516"/>
    </row>
    <row r="78" spans="1:29" s="483" customFormat="1">
      <c r="A78" s="1065" t="s">
        <v>784</v>
      </c>
      <c r="B78" s="490" t="s">
        <v>785</v>
      </c>
      <c r="C78" s="490">
        <v>273994.8</v>
      </c>
      <c r="D78" s="490">
        <v>277744.09999999998</v>
      </c>
      <c r="E78" s="490">
        <v>284070.90000000002</v>
      </c>
      <c r="F78" s="490">
        <v>289981.09999999998</v>
      </c>
      <c r="G78" s="490">
        <v>287545</v>
      </c>
      <c r="H78" s="490">
        <v>288877.09999999998</v>
      </c>
      <c r="I78" s="490">
        <v>288167.2</v>
      </c>
      <c r="J78" s="490">
        <v>289787.90000000002</v>
      </c>
      <c r="K78" s="490">
        <v>289038.3</v>
      </c>
      <c r="L78" s="490">
        <v>287514.2</v>
      </c>
      <c r="M78" s="490">
        <v>288599.3</v>
      </c>
      <c r="N78" s="490">
        <v>291132.59999999998</v>
      </c>
      <c r="O78" s="490">
        <v>293433.3</v>
      </c>
      <c r="P78" s="490">
        <v>294122</v>
      </c>
      <c r="Q78" s="490">
        <v>292055.40000000002</v>
      </c>
      <c r="R78" s="490">
        <v>282941.7</v>
      </c>
      <c r="S78" s="490">
        <v>285867.09999999998</v>
      </c>
      <c r="T78" s="490">
        <v>284244.3</v>
      </c>
      <c r="U78" s="490">
        <v>288195.20000000001</v>
      </c>
      <c r="V78" s="490">
        <v>292302.3</v>
      </c>
      <c r="W78" s="490">
        <v>295392</v>
      </c>
      <c r="X78" s="490"/>
      <c r="Y78" s="490"/>
      <c r="Z78" s="490"/>
      <c r="AA78" s="490"/>
      <c r="AB78" s="490"/>
      <c r="AC78" s="490"/>
    </row>
    <row r="79" spans="1:29" s="483" customFormat="1">
      <c r="A79" s="1066"/>
      <c r="B79" s="490" t="s">
        <v>786</v>
      </c>
      <c r="C79" s="490">
        <f>+C80-C78</f>
        <v>39524.400000000023</v>
      </c>
      <c r="D79" s="490">
        <f t="shared" ref="D79:AC79" si="11">+D80-D78</f>
        <v>41329.700000000012</v>
      </c>
      <c r="E79" s="490">
        <f t="shared" si="11"/>
        <v>43069.899999999965</v>
      </c>
      <c r="F79" s="490">
        <f t="shared" si="11"/>
        <v>43929.5</v>
      </c>
      <c r="G79" s="490">
        <f t="shared" si="11"/>
        <v>44153</v>
      </c>
      <c r="H79" s="490">
        <f t="shared" si="11"/>
        <v>45157.200000000012</v>
      </c>
      <c r="I79" s="490">
        <f t="shared" si="11"/>
        <v>47628.700000000012</v>
      </c>
      <c r="J79" s="490">
        <f t="shared" si="11"/>
        <v>49185.099999999977</v>
      </c>
      <c r="K79" s="490">
        <f t="shared" si="11"/>
        <v>49717.400000000023</v>
      </c>
      <c r="L79" s="490">
        <f t="shared" si="11"/>
        <v>49547.299999999988</v>
      </c>
      <c r="M79" s="490">
        <f t="shared" si="11"/>
        <v>50019.200000000012</v>
      </c>
      <c r="N79" s="490">
        <f t="shared" si="11"/>
        <v>50858.200000000012</v>
      </c>
      <c r="O79" s="490">
        <f t="shared" si="11"/>
        <v>50737.299999999988</v>
      </c>
      <c r="P79" s="490">
        <f t="shared" si="11"/>
        <v>51609.299999999988</v>
      </c>
      <c r="Q79" s="490">
        <f t="shared" si="11"/>
        <v>52387.899999999965</v>
      </c>
      <c r="R79" s="490">
        <f t="shared" si="11"/>
        <v>53502.899999999965</v>
      </c>
      <c r="S79" s="490">
        <f t="shared" si="11"/>
        <v>54711.400000000023</v>
      </c>
      <c r="T79" s="490">
        <f t="shared" si="11"/>
        <v>56179.200000000012</v>
      </c>
      <c r="U79" s="490">
        <f t="shared" si="11"/>
        <v>57623.399999999965</v>
      </c>
      <c r="V79" s="490">
        <f t="shared" si="11"/>
        <v>58430.400000000023</v>
      </c>
      <c r="W79" s="490">
        <f t="shared" si="11"/>
        <v>59819.299999999988</v>
      </c>
      <c r="X79" s="490">
        <f t="shared" si="11"/>
        <v>0</v>
      </c>
      <c r="Y79" s="490">
        <f t="shared" si="11"/>
        <v>0</v>
      </c>
      <c r="Z79" s="490">
        <f t="shared" si="11"/>
        <v>0</v>
      </c>
      <c r="AA79" s="490">
        <f t="shared" si="11"/>
        <v>0</v>
      </c>
      <c r="AB79" s="490">
        <f t="shared" si="11"/>
        <v>0</v>
      </c>
      <c r="AC79" s="490">
        <f t="shared" si="11"/>
        <v>0</v>
      </c>
    </row>
    <row r="80" spans="1:29" s="483" customFormat="1">
      <c r="A80" s="1067"/>
      <c r="B80" s="490" t="s">
        <v>787</v>
      </c>
      <c r="C80" s="490">
        <v>313519.2</v>
      </c>
      <c r="D80" s="490">
        <v>319073.8</v>
      </c>
      <c r="E80" s="490">
        <v>327140.8</v>
      </c>
      <c r="F80" s="490">
        <v>333910.59999999998</v>
      </c>
      <c r="G80" s="490">
        <v>331698</v>
      </c>
      <c r="H80" s="490">
        <v>334034.3</v>
      </c>
      <c r="I80" s="490">
        <v>335795.9</v>
      </c>
      <c r="J80" s="490">
        <v>338973</v>
      </c>
      <c r="K80" s="490">
        <v>338755.7</v>
      </c>
      <c r="L80" s="490">
        <v>337061.5</v>
      </c>
      <c r="M80" s="490">
        <v>338618.5</v>
      </c>
      <c r="N80" s="490">
        <v>341990.8</v>
      </c>
      <c r="O80" s="490">
        <v>344170.6</v>
      </c>
      <c r="P80" s="490">
        <v>345731.3</v>
      </c>
      <c r="Q80" s="490">
        <v>344443.3</v>
      </c>
      <c r="R80" s="490">
        <v>336444.6</v>
      </c>
      <c r="S80" s="490">
        <v>340578.5</v>
      </c>
      <c r="T80" s="490">
        <v>340423.5</v>
      </c>
      <c r="U80" s="490">
        <v>345818.6</v>
      </c>
      <c r="V80" s="490">
        <v>350732.7</v>
      </c>
      <c r="W80" s="490">
        <v>355211.3</v>
      </c>
      <c r="X80" s="490"/>
      <c r="Y80" s="490"/>
      <c r="Z80" s="490"/>
      <c r="AA80" s="490"/>
      <c r="AB80" s="490"/>
      <c r="AC80" s="490"/>
    </row>
    <row r="81" spans="1:29" s="483" customFormat="1">
      <c r="A81" s="1065" t="s">
        <v>788</v>
      </c>
      <c r="B81" s="490" t="s">
        <v>789</v>
      </c>
      <c r="C81" s="490">
        <v>72842</v>
      </c>
      <c r="D81" s="490">
        <v>76193.3</v>
      </c>
      <c r="E81" s="490">
        <v>79013.3</v>
      </c>
      <c r="F81" s="490">
        <v>80645</v>
      </c>
      <c r="G81" s="490">
        <v>81583.199999999997</v>
      </c>
      <c r="H81" s="490">
        <v>83126.8</v>
      </c>
      <c r="I81" s="490">
        <v>86307.8</v>
      </c>
      <c r="J81" s="490">
        <v>89654.6</v>
      </c>
      <c r="K81" s="490">
        <v>91306.1</v>
      </c>
      <c r="L81" s="490">
        <v>91343.4</v>
      </c>
      <c r="M81" s="490">
        <v>91909.2</v>
      </c>
      <c r="N81" s="490">
        <v>92468.1</v>
      </c>
      <c r="O81" s="490">
        <v>91966.2</v>
      </c>
      <c r="P81" s="490">
        <v>92792.9</v>
      </c>
      <c r="Q81" s="490">
        <v>93019.4</v>
      </c>
      <c r="R81" s="490">
        <v>93819.6</v>
      </c>
      <c r="S81" s="490">
        <v>95128.6</v>
      </c>
      <c r="T81" s="490">
        <v>96116.6</v>
      </c>
      <c r="U81" s="490">
        <v>97145.3</v>
      </c>
      <c r="V81" s="490">
        <v>98721.2</v>
      </c>
      <c r="W81" s="490">
        <v>100448.2</v>
      </c>
      <c r="X81" s="490"/>
      <c r="Y81" s="490"/>
      <c r="Z81" s="490"/>
      <c r="AA81" s="490"/>
      <c r="AB81" s="490"/>
      <c r="AC81" s="490"/>
    </row>
    <row r="82" spans="1:29" s="483" customFormat="1">
      <c r="A82" s="1066"/>
      <c r="B82" s="490" t="s">
        <v>790</v>
      </c>
      <c r="C82" s="490">
        <f>+C83-C81</f>
        <v>-39524.400000000001</v>
      </c>
      <c r="D82" s="490">
        <f t="shared" ref="D82:AC82" si="12">+D83-D81</f>
        <v>-41329.700000000004</v>
      </c>
      <c r="E82" s="490">
        <f t="shared" si="12"/>
        <v>-43069.8</v>
      </c>
      <c r="F82" s="490">
        <f t="shared" si="12"/>
        <v>-43929.5</v>
      </c>
      <c r="G82" s="490">
        <f t="shared" si="12"/>
        <v>-44152.899999999994</v>
      </c>
      <c r="H82" s="490">
        <f t="shared" si="12"/>
        <v>-45157.100000000006</v>
      </c>
      <c r="I82" s="490">
        <f t="shared" si="12"/>
        <v>-47628.800000000003</v>
      </c>
      <c r="J82" s="490">
        <f t="shared" si="12"/>
        <v>-49185.000000000007</v>
      </c>
      <c r="K82" s="490">
        <f t="shared" si="12"/>
        <v>-49717.400000000009</v>
      </c>
      <c r="L82" s="490">
        <f t="shared" si="12"/>
        <v>-49547.299999999996</v>
      </c>
      <c r="M82" s="490">
        <f t="shared" si="12"/>
        <v>-50019.199999999997</v>
      </c>
      <c r="N82" s="490">
        <f t="shared" si="12"/>
        <v>-50858.200000000004</v>
      </c>
      <c r="O82" s="490">
        <f t="shared" si="12"/>
        <v>-50737.299999999996</v>
      </c>
      <c r="P82" s="490">
        <f t="shared" si="12"/>
        <v>-51609.299999999996</v>
      </c>
      <c r="Q82" s="490">
        <f t="shared" si="12"/>
        <v>-52387.899999999994</v>
      </c>
      <c r="R82" s="490">
        <f t="shared" si="12"/>
        <v>-53502.900000000009</v>
      </c>
      <c r="S82" s="490">
        <f t="shared" si="12"/>
        <v>-54711.400000000009</v>
      </c>
      <c r="T82" s="490">
        <f t="shared" si="12"/>
        <v>-56179.200000000004</v>
      </c>
      <c r="U82" s="490">
        <f t="shared" si="12"/>
        <v>-57623.3</v>
      </c>
      <c r="V82" s="490">
        <f t="shared" si="12"/>
        <v>-58430.399999999994</v>
      </c>
      <c r="W82" s="490">
        <f t="shared" si="12"/>
        <v>-59819.299999999996</v>
      </c>
      <c r="X82" s="490">
        <f t="shared" si="12"/>
        <v>0</v>
      </c>
      <c r="Y82" s="490">
        <f t="shared" si="12"/>
        <v>0</v>
      </c>
      <c r="Z82" s="490">
        <f t="shared" si="12"/>
        <v>0</v>
      </c>
      <c r="AA82" s="490">
        <f t="shared" si="12"/>
        <v>0</v>
      </c>
      <c r="AB82" s="490">
        <f t="shared" si="12"/>
        <v>0</v>
      </c>
      <c r="AC82" s="490">
        <f t="shared" si="12"/>
        <v>0</v>
      </c>
    </row>
    <row r="83" spans="1:29" s="483" customFormat="1">
      <c r="A83" s="1067"/>
      <c r="B83" s="490" t="s">
        <v>791</v>
      </c>
      <c r="C83" s="490">
        <v>33317.599999999999</v>
      </c>
      <c r="D83" s="490">
        <v>34863.599999999999</v>
      </c>
      <c r="E83" s="490">
        <v>35943.5</v>
      </c>
      <c r="F83" s="490">
        <v>36715.5</v>
      </c>
      <c r="G83" s="490">
        <v>37430.300000000003</v>
      </c>
      <c r="H83" s="490">
        <v>37969.699999999997</v>
      </c>
      <c r="I83" s="490">
        <v>38679</v>
      </c>
      <c r="J83" s="490">
        <v>40469.599999999999</v>
      </c>
      <c r="K83" s="490">
        <v>41588.699999999997</v>
      </c>
      <c r="L83" s="490">
        <v>41796.1</v>
      </c>
      <c r="M83" s="490">
        <v>41890</v>
      </c>
      <c r="N83" s="490">
        <v>41609.9</v>
      </c>
      <c r="O83" s="490">
        <v>41228.9</v>
      </c>
      <c r="P83" s="490">
        <v>41183.599999999999</v>
      </c>
      <c r="Q83" s="490">
        <v>40631.5</v>
      </c>
      <c r="R83" s="490">
        <v>40316.699999999997</v>
      </c>
      <c r="S83" s="490">
        <v>40417.199999999997</v>
      </c>
      <c r="T83" s="490">
        <v>39937.4</v>
      </c>
      <c r="U83" s="490">
        <v>39522</v>
      </c>
      <c r="V83" s="490">
        <v>40290.800000000003</v>
      </c>
      <c r="W83" s="490">
        <v>40628.9</v>
      </c>
      <c r="X83" s="490"/>
      <c r="Y83" s="490"/>
      <c r="Z83" s="490"/>
      <c r="AA83" s="490"/>
      <c r="AB83" s="490"/>
      <c r="AC83" s="490"/>
    </row>
    <row r="84" spans="1:29" s="483" customFormat="1">
      <c r="A84" s="517" t="s">
        <v>792</v>
      </c>
      <c r="B84" s="518"/>
      <c r="C84" s="490">
        <v>139956.9</v>
      </c>
      <c r="D84" s="490">
        <v>139228</v>
      </c>
      <c r="E84" s="490">
        <v>144070.39999999999</v>
      </c>
      <c r="F84" s="490">
        <v>144229.6</v>
      </c>
      <c r="G84" s="490">
        <v>132283.5</v>
      </c>
      <c r="H84" s="490">
        <v>128679.8</v>
      </c>
      <c r="I84" s="490">
        <v>128515.4</v>
      </c>
      <c r="J84" s="490">
        <v>122836</v>
      </c>
      <c r="K84" s="490">
        <v>114211.5</v>
      </c>
      <c r="L84" s="490">
        <v>112223.8</v>
      </c>
      <c r="M84" s="490">
        <v>111786.9</v>
      </c>
      <c r="N84" s="490">
        <v>112573.9</v>
      </c>
      <c r="O84" s="490">
        <v>114896</v>
      </c>
      <c r="P84" s="490">
        <v>115781.2</v>
      </c>
      <c r="Q84" s="490">
        <v>112462.2</v>
      </c>
      <c r="R84" s="490">
        <v>97990.5</v>
      </c>
      <c r="S84" s="490">
        <v>96431</v>
      </c>
      <c r="T84" s="490">
        <v>97107</v>
      </c>
      <c r="U84" s="490">
        <v>100019.6</v>
      </c>
      <c r="V84" s="490">
        <v>103700</v>
      </c>
      <c r="W84" s="490">
        <v>107128.2</v>
      </c>
      <c r="X84" s="490"/>
      <c r="Y84" s="490"/>
      <c r="Z84" s="490"/>
      <c r="AA84" s="490"/>
      <c r="AB84" s="490"/>
      <c r="AC84" s="490"/>
    </row>
    <row r="85" spans="1:29" s="483" customFormat="1">
      <c r="A85" s="517" t="s">
        <v>793</v>
      </c>
      <c r="B85" s="518"/>
      <c r="C85" s="490">
        <v>9969.2999999999993</v>
      </c>
      <c r="D85" s="490">
        <v>10116.9</v>
      </c>
      <c r="E85" s="490">
        <v>10132.700000000001</v>
      </c>
      <c r="F85" s="490">
        <v>9616.6</v>
      </c>
      <c r="G85" s="490">
        <v>9602.1</v>
      </c>
      <c r="H85" s="490">
        <v>9723.1</v>
      </c>
      <c r="I85" s="490">
        <v>11529.3</v>
      </c>
      <c r="J85" s="490">
        <v>12164.4</v>
      </c>
      <c r="K85" s="490">
        <v>11953.7</v>
      </c>
      <c r="L85" s="490">
        <v>11893.5</v>
      </c>
      <c r="M85" s="490">
        <v>12018</v>
      </c>
      <c r="N85" s="490">
        <v>12410.9</v>
      </c>
      <c r="O85" s="490">
        <v>12569.1</v>
      </c>
      <c r="P85" s="490">
        <v>12541.6</v>
      </c>
      <c r="Q85" s="490">
        <v>12906.4</v>
      </c>
      <c r="R85" s="490">
        <v>11898.8</v>
      </c>
      <c r="S85" s="490">
        <v>11853.4</v>
      </c>
      <c r="T85" s="490">
        <v>11542.2</v>
      </c>
      <c r="U85" s="490">
        <v>11693.5</v>
      </c>
      <c r="V85" s="490">
        <v>12069.3</v>
      </c>
      <c r="W85" s="490">
        <v>12213.7</v>
      </c>
      <c r="X85" s="490"/>
      <c r="Y85" s="490"/>
      <c r="Z85" s="490"/>
      <c r="AA85" s="490"/>
      <c r="AB85" s="490"/>
      <c r="AC85" s="490"/>
    </row>
    <row r="86" spans="1:29" s="483" customFormat="1">
      <c r="A86" s="535" t="s">
        <v>794</v>
      </c>
      <c r="B86" s="536"/>
      <c r="C86" s="490">
        <v>-912</v>
      </c>
      <c r="D86" s="490">
        <v>1741.2</v>
      </c>
      <c r="E86" s="490">
        <v>2417.1999999999998</v>
      </c>
      <c r="F86" s="490">
        <v>2716.5</v>
      </c>
      <c r="G86" s="490">
        <v>1464.3</v>
      </c>
      <c r="H86" s="490">
        <v>-3810.4</v>
      </c>
      <c r="I86" s="490">
        <v>-516.79999999999995</v>
      </c>
      <c r="J86" s="490">
        <v>30.5</v>
      </c>
      <c r="K86" s="490">
        <v>-2106.1999999999998</v>
      </c>
      <c r="L86" s="490">
        <v>-483.8</v>
      </c>
      <c r="M86" s="490">
        <v>1570.5</v>
      </c>
      <c r="N86" s="490">
        <v>634.70000000000005</v>
      </c>
      <c r="O86" s="490">
        <v>23.8</v>
      </c>
      <c r="P86" s="490">
        <v>1605.9</v>
      </c>
      <c r="Q86" s="490">
        <v>2699.9</v>
      </c>
      <c r="R86" s="490">
        <v>-5339.8</v>
      </c>
      <c r="S86" s="490">
        <v>-805.6</v>
      </c>
      <c r="T86" s="490">
        <v>-1883.1</v>
      </c>
      <c r="U86" s="490">
        <v>-858.4</v>
      </c>
      <c r="V86" s="490">
        <v>-2010.7</v>
      </c>
      <c r="W86" s="490">
        <v>-887.9</v>
      </c>
      <c r="X86" s="490"/>
      <c r="Y86" s="490"/>
      <c r="Z86" s="490"/>
      <c r="AA86" s="490"/>
      <c r="AB86" s="490"/>
      <c r="AC86" s="490"/>
    </row>
    <row r="87" spans="1:29" s="483" customFormat="1">
      <c r="A87" s="535" t="s">
        <v>795</v>
      </c>
      <c r="B87" s="536"/>
      <c r="C87" s="490">
        <v>44627.3</v>
      </c>
      <c r="D87" s="490">
        <v>45417.4</v>
      </c>
      <c r="E87" s="490">
        <v>49660.3</v>
      </c>
      <c r="F87" s="490">
        <v>56146.8</v>
      </c>
      <c r="G87" s="490">
        <v>55227.9</v>
      </c>
      <c r="H87" s="490">
        <v>51365.7</v>
      </c>
      <c r="I87" s="490">
        <v>55459.4</v>
      </c>
      <c r="J87" s="490">
        <v>52823.3</v>
      </c>
      <c r="K87" s="490">
        <v>56168.2</v>
      </c>
      <c r="L87" s="490">
        <v>59227.8</v>
      </c>
      <c r="M87" s="490">
        <v>66543.8</v>
      </c>
      <c r="N87" s="490">
        <v>72121.899999999994</v>
      </c>
      <c r="O87" s="490">
        <v>81939.399999999994</v>
      </c>
      <c r="P87" s="490">
        <v>91036.5</v>
      </c>
      <c r="Q87" s="490">
        <v>88770</v>
      </c>
      <c r="R87" s="490">
        <v>59814.2</v>
      </c>
      <c r="S87" s="490">
        <v>73475</v>
      </c>
      <c r="T87" s="490">
        <v>71565.7</v>
      </c>
      <c r="U87" s="490">
        <v>69986.399999999994</v>
      </c>
      <c r="V87" s="490">
        <v>77552.399999999994</v>
      </c>
      <c r="W87" s="490">
        <v>86400.3</v>
      </c>
      <c r="X87" s="490"/>
      <c r="Y87" s="490"/>
      <c r="Z87" s="490"/>
      <c r="AA87" s="490"/>
      <c r="AB87" s="490"/>
      <c r="AC87" s="490"/>
    </row>
    <row r="88" spans="1:29" s="483" customFormat="1">
      <c r="A88" s="535" t="s">
        <v>796</v>
      </c>
      <c r="B88" s="536"/>
      <c r="C88" s="490">
        <v>-34765.699999999997</v>
      </c>
      <c r="D88" s="490">
        <v>-38617</v>
      </c>
      <c r="E88" s="490">
        <v>-47297.3</v>
      </c>
      <c r="F88" s="490">
        <v>-50520.800000000003</v>
      </c>
      <c r="G88" s="490">
        <v>-45665.5</v>
      </c>
      <c r="H88" s="490">
        <v>-43335.9</v>
      </c>
      <c r="I88" s="490">
        <v>-48073</v>
      </c>
      <c r="J88" s="490">
        <v>-49589.1</v>
      </c>
      <c r="K88" s="490">
        <v>-49470.9</v>
      </c>
      <c r="L88" s="490">
        <v>-50970.7</v>
      </c>
      <c r="M88" s="490">
        <v>-56684.4</v>
      </c>
      <c r="N88" s="490">
        <v>-65028.3</v>
      </c>
      <c r="O88" s="490">
        <v>-75571.7</v>
      </c>
      <c r="P88" s="490">
        <v>-82363.3</v>
      </c>
      <c r="Q88" s="490">
        <v>-87797.6</v>
      </c>
      <c r="R88" s="490">
        <v>-58087.5</v>
      </c>
      <c r="S88" s="490">
        <v>-67419.199999999997</v>
      </c>
      <c r="T88" s="490">
        <v>-75571.8</v>
      </c>
      <c r="U88" s="490">
        <v>-79156.5</v>
      </c>
      <c r="V88" s="490">
        <v>-91181.4</v>
      </c>
      <c r="W88" s="490">
        <v>-101542</v>
      </c>
      <c r="X88" s="490"/>
      <c r="Y88" s="490"/>
      <c r="Z88" s="490"/>
      <c r="AA88" s="490"/>
      <c r="AB88" s="490"/>
      <c r="AC88" s="490"/>
    </row>
    <row r="89" spans="1:29" s="483" customFormat="1">
      <c r="A89" s="535" t="s">
        <v>797</v>
      </c>
      <c r="B89" s="536"/>
      <c r="C89" s="490">
        <f>+C80+C83+C84+C86+C87+C88</f>
        <v>495743.3</v>
      </c>
      <c r="D89" s="490">
        <f t="shared" ref="D89:AC89" si="13">+D80+D83+D84+D86+D87+D88</f>
        <v>501707</v>
      </c>
      <c r="E89" s="490">
        <f t="shared" si="13"/>
        <v>511934.89999999997</v>
      </c>
      <c r="F89" s="490">
        <f t="shared" si="13"/>
        <v>523198.2</v>
      </c>
      <c r="G89" s="490">
        <f t="shared" si="13"/>
        <v>512438.5</v>
      </c>
      <c r="H89" s="490">
        <f t="shared" si="13"/>
        <v>504903.19999999995</v>
      </c>
      <c r="I89" s="490">
        <f t="shared" si="13"/>
        <v>509859.9</v>
      </c>
      <c r="J89" s="490">
        <f t="shared" si="13"/>
        <v>505543.30000000005</v>
      </c>
      <c r="K89" s="490">
        <f t="shared" si="13"/>
        <v>499147</v>
      </c>
      <c r="L89" s="490">
        <f t="shared" si="13"/>
        <v>498854.7</v>
      </c>
      <c r="M89" s="490">
        <f t="shared" si="13"/>
        <v>503725.30000000005</v>
      </c>
      <c r="N89" s="490">
        <f t="shared" si="13"/>
        <v>503902.89999999997</v>
      </c>
      <c r="O89" s="490">
        <f t="shared" si="13"/>
        <v>506686.99999999994</v>
      </c>
      <c r="P89" s="490">
        <f t="shared" si="13"/>
        <v>512975.2</v>
      </c>
      <c r="Q89" s="490">
        <f t="shared" si="13"/>
        <v>501209.30000000005</v>
      </c>
      <c r="R89" s="490">
        <f t="shared" si="13"/>
        <v>471138.69999999995</v>
      </c>
      <c r="S89" s="490">
        <f t="shared" si="13"/>
        <v>482676.90000000008</v>
      </c>
      <c r="T89" s="490">
        <f t="shared" si="13"/>
        <v>471578.7</v>
      </c>
      <c r="U89" s="490">
        <f t="shared" si="13"/>
        <v>475331.69999999995</v>
      </c>
      <c r="V89" s="490">
        <f t="shared" si="13"/>
        <v>479083.79999999993</v>
      </c>
      <c r="W89" s="490">
        <f t="shared" si="13"/>
        <v>486938.80000000005</v>
      </c>
      <c r="X89" s="490">
        <f t="shared" si="13"/>
        <v>0</v>
      </c>
      <c r="Y89" s="490">
        <f t="shared" si="13"/>
        <v>0</v>
      </c>
      <c r="Z89" s="490">
        <f t="shared" si="13"/>
        <v>0</v>
      </c>
      <c r="AA89" s="490">
        <f t="shared" si="13"/>
        <v>0</v>
      </c>
      <c r="AB89" s="490">
        <f t="shared" si="13"/>
        <v>0</v>
      </c>
      <c r="AC89" s="490">
        <f t="shared" si="13"/>
        <v>0</v>
      </c>
    </row>
    <row r="90" spans="1:29" s="483" customFormat="1">
      <c r="A90" s="534"/>
      <c r="B90" s="516"/>
      <c r="C90" s="516"/>
      <c r="D90" s="516"/>
      <c r="E90" s="516"/>
      <c r="F90" s="516"/>
      <c r="G90" s="516"/>
      <c r="H90" s="516"/>
      <c r="I90" s="516"/>
      <c r="J90" s="516"/>
      <c r="K90" s="516"/>
      <c r="L90" s="516"/>
      <c r="M90" s="516"/>
      <c r="N90" s="516"/>
      <c r="O90" s="516"/>
      <c r="P90" s="516"/>
      <c r="Q90" s="516"/>
      <c r="R90" s="516"/>
      <c r="S90" s="516"/>
      <c r="T90" s="516"/>
      <c r="U90" s="516"/>
      <c r="V90" s="516"/>
      <c r="W90" s="516"/>
      <c r="X90" s="516"/>
      <c r="Y90" s="516"/>
      <c r="Z90" s="516"/>
      <c r="AA90" s="516"/>
      <c r="AB90" s="516"/>
      <c r="AC90" s="516"/>
    </row>
    <row r="91" spans="1:29">
      <c r="A91" s="463" t="s">
        <v>798</v>
      </c>
    </row>
    <row r="92" spans="1:29" ht="17.45" customHeight="1">
      <c r="A92" s="321"/>
      <c r="B92" s="321" t="s">
        <v>799</v>
      </c>
      <c r="E92" s="321" t="s">
        <v>800</v>
      </c>
    </row>
    <row r="93" spans="1:29" ht="17.45" customHeight="1">
      <c r="A93" s="321"/>
      <c r="B93" s="404"/>
      <c r="C93" s="184"/>
      <c r="D93" s="465">
        <v>1995</v>
      </c>
      <c r="E93" s="465">
        <v>1996</v>
      </c>
      <c r="F93" s="465">
        <v>1997</v>
      </c>
      <c r="G93" s="465">
        <v>1998</v>
      </c>
      <c r="H93" s="465">
        <v>1999</v>
      </c>
      <c r="I93" s="465">
        <v>2000</v>
      </c>
      <c r="J93" s="465">
        <v>2001</v>
      </c>
      <c r="K93" s="465">
        <v>2002</v>
      </c>
      <c r="L93" s="465">
        <v>2003</v>
      </c>
      <c r="M93" s="465">
        <v>2004</v>
      </c>
      <c r="N93" s="465">
        <v>2005</v>
      </c>
      <c r="O93" s="465">
        <v>2006</v>
      </c>
      <c r="P93" s="465">
        <v>2007</v>
      </c>
      <c r="Q93" s="465">
        <v>2008</v>
      </c>
      <c r="R93" s="465">
        <v>2009</v>
      </c>
      <c r="S93" s="465">
        <v>2010</v>
      </c>
      <c r="T93" s="465">
        <v>2011</v>
      </c>
      <c r="U93" s="465">
        <v>2012</v>
      </c>
      <c r="V93" s="465">
        <v>2013</v>
      </c>
      <c r="W93" s="465">
        <v>2014</v>
      </c>
      <c r="X93" s="73" t="s">
        <v>801</v>
      </c>
    </row>
    <row r="94" spans="1:29" ht="17.45" customHeight="1">
      <c r="A94" s="321"/>
      <c r="B94" s="409" t="s">
        <v>802</v>
      </c>
      <c r="C94" s="62"/>
      <c r="D94" s="537">
        <v>370.8</v>
      </c>
      <c r="E94" s="537">
        <v>380.9</v>
      </c>
      <c r="F94" s="537">
        <v>382.3</v>
      </c>
      <c r="G94" s="537">
        <v>369.4</v>
      </c>
      <c r="H94" s="537">
        <v>368.8</v>
      </c>
      <c r="I94" s="537">
        <v>375.2</v>
      </c>
      <c r="J94" s="537">
        <v>366.8</v>
      </c>
      <c r="K94" s="537">
        <v>363.9</v>
      </c>
      <c r="L94" s="537">
        <v>368.1</v>
      </c>
      <c r="M94" s="537">
        <v>370.1</v>
      </c>
      <c r="N94" s="537">
        <v>374.1</v>
      </c>
      <c r="O94" s="537">
        <v>378.2</v>
      </c>
      <c r="P94" s="537">
        <v>381.2</v>
      </c>
      <c r="Q94" s="537">
        <v>355</v>
      </c>
      <c r="R94" s="537">
        <v>344.4</v>
      </c>
      <c r="S94" s="537">
        <v>352.7</v>
      </c>
      <c r="T94" s="537">
        <v>349.6</v>
      </c>
      <c r="U94" s="537">
        <v>351.2</v>
      </c>
      <c r="V94" s="537">
        <v>359.1</v>
      </c>
      <c r="W94" s="537">
        <v>364.4</v>
      </c>
      <c r="X94" s="537">
        <f t="shared" ref="X94:X99" si="14">SUM(D94:W94)</f>
        <v>7326.2</v>
      </c>
    </row>
    <row r="95" spans="1:29" ht="17.45" customHeight="1">
      <c r="A95" s="321"/>
      <c r="B95" s="538" t="s">
        <v>803</v>
      </c>
      <c r="C95" s="539"/>
      <c r="D95" s="540">
        <v>270.2</v>
      </c>
      <c r="E95" s="540">
        <v>274.10000000000002</v>
      </c>
      <c r="F95" s="540">
        <v>279</v>
      </c>
      <c r="G95" s="540">
        <v>272.89999999999998</v>
      </c>
      <c r="H95" s="540">
        <v>268</v>
      </c>
      <c r="I95" s="540">
        <v>269.2</v>
      </c>
      <c r="J95" s="540">
        <v>265.7</v>
      </c>
      <c r="K95" s="540">
        <v>258.10000000000002</v>
      </c>
      <c r="L95" s="540">
        <v>252.8</v>
      </c>
      <c r="M95" s="540">
        <v>252.2</v>
      </c>
      <c r="N95" s="540">
        <v>254.1</v>
      </c>
      <c r="O95" s="540">
        <v>255.7</v>
      </c>
      <c r="P95" s="540">
        <v>255.6</v>
      </c>
      <c r="Q95" s="540">
        <v>254.3</v>
      </c>
      <c r="R95" s="540">
        <v>243</v>
      </c>
      <c r="S95" s="540">
        <v>244</v>
      </c>
      <c r="T95" s="540">
        <v>245.6</v>
      </c>
      <c r="U95" s="540">
        <v>245.9</v>
      </c>
      <c r="V95" s="540">
        <v>247.9</v>
      </c>
      <c r="W95" s="540">
        <v>252.5</v>
      </c>
      <c r="X95" s="541">
        <f t="shared" si="14"/>
        <v>5160.7999999999993</v>
      </c>
    </row>
    <row r="96" spans="1:29" ht="17.45" customHeight="1">
      <c r="A96" s="321"/>
      <c r="B96" s="410" t="s">
        <v>804</v>
      </c>
      <c r="C96" s="65"/>
      <c r="D96" s="541">
        <v>36.5</v>
      </c>
      <c r="E96" s="541">
        <v>33.5</v>
      </c>
      <c r="F96" s="541">
        <v>32.1</v>
      </c>
      <c r="G96" s="541">
        <v>27.8</v>
      </c>
      <c r="H96" s="541">
        <v>25.3</v>
      </c>
      <c r="I96" s="541">
        <v>24.5</v>
      </c>
      <c r="J96" s="541">
        <v>19.7</v>
      </c>
      <c r="K96" s="541">
        <v>18.600000000000001</v>
      </c>
      <c r="L96" s="541">
        <v>18.600000000000001</v>
      </c>
      <c r="M96" s="541">
        <v>20.2</v>
      </c>
      <c r="N96" s="541">
        <v>24.4</v>
      </c>
      <c r="O96" s="541">
        <v>28.4</v>
      </c>
      <c r="P96" s="541">
        <v>27.6</v>
      </c>
      <c r="Q96" s="541">
        <v>23.1</v>
      </c>
      <c r="R96" s="541">
        <v>21.5</v>
      </c>
      <c r="S96" s="541">
        <v>20.2</v>
      </c>
      <c r="T96" s="541">
        <v>20.7</v>
      </c>
      <c r="U96" s="541">
        <v>21.5</v>
      </c>
      <c r="V96" s="541">
        <v>22.8</v>
      </c>
      <c r="W96" s="541">
        <v>25</v>
      </c>
      <c r="X96" s="541">
        <f t="shared" si="14"/>
        <v>492</v>
      </c>
    </row>
    <row r="97" spans="2:24" s="321" customFormat="1">
      <c r="B97" s="410" t="s">
        <v>805</v>
      </c>
      <c r="C97" s="65"/>
      <c r="D97" s="541">
        <v>64.099999999999994</v>
      </c>
      <c r="E97" s="541">
        <v>73.3</v>
      </c>
      <c r="F97" s="541">
        <v>71.2</v>
      </c>
      <c r="G97" s="541">
        <v>68.599999999999994</v>
      </c>
      <c r="H97" s="541">
        <v>75.5</v>
      </c>
      <c r="I97" s="541">
        <v>81.5</v>
      </c>
      <c r="J97" s="541">
        <v>81.400000000000006</v>
      </c>
      <c r="K97" s="541">
        <v>87.2</v>
      </c>
      <c r="L97" s="541">
        <v>96.7</v>
      </c>
      <c r="M97" s="541">
        <v>97.8</v>
      </c>
      <c r="N97" s="541">
        <v>95.6</v>
      </c>
      <c r="O97" s="541">
        <v>94.1</v>
      </c>
      <c r="P97" s="541">
        <v>98</v>
      </c>
      <c r="Q97" s="541">
        <v>77.7</v>
      </c>
      <c r="R97" s="541">
        <v>79.900000000000006</v>
      </c>
      <c r="S97" s="541">
        <v>88.6</v>
      </c>
      <c r="T97" s="541">
        <v>83.3</v>
      </c>
      <c r="U97" s="541">
        <v>83.8</v>
      </c>
      <c r="V97" s="541">
        <v>88.5</v>
      </c>
      <c r="W97" s="541">
        <v>87</v>
      </c>
      <c r="X97" s="541">
        <f t="shared" si="14"/>
        <v>1673.8</v>
      </c>
    </row>
    <row r="98" spans="2:24" s="321" customFormat="1">
      <c r="B98" s="410" t="s">
        <v>806</v>
      </c>
      <c r="C98" s="65"/>
      <c r="D98" s="541">
        <v>34.6</v>
      </c>
      <c r="E98" s="541">
        <v>41.3</v>
      </c>
      <c r="F98" s="541">
        <v>37</v>
      </c>
      <c r="G98" s="541">
        <v>34.299999999999997</v>
      </c>
      <c r="H98" s="541">
        <v>38.1</v>
      </c>
      <c r="I98" s="541">
        <v>45</v>
      </c>
      <c r="J98" s="541">
        <v>41.4</v>
      </c>
      <c r="K98" s="541">
        <v>44.2</v>
      </c>
      <c r="L98" s="541">
        <v>50.7</v>
      </c>
      <c r="M98" s="541">
        <v>54.3</v>
      </c>
      <c r="N98" s="541">
        <v>53.6</v>
      </c>
      <c r="O98" s="541">
        <v>52.8</v>
      </c>
      <c r="P98" s="541">
        <v>57.8</v>
      </c>
      <c r="Q98" s="541">
        <v>40.1</v>
      </c>
      <c r="R98" s="541">
        <v>42.2</v>
      </c>
      <c r="S98" s="541">
        <v>49.9</v>
      </c>
      <c r="T98" s="541">
        <v>45.7</v>
      </c>
      <c r="U98" s="541">
        <v>45.8</v>
      </c>
      <c r="V98" s="541">
        <v>49.9</v>
      </c>
      <c r="W98" s="541">
        <v>49</v>
      </c>
      <c r="X98" s="541">
        <f t="shared" si="14"/>
        <v>907.69999999999993</v>
      </c>
    </row>
    <row r="99" spans="2:24" s="321" customFormat="1">
      <c r="B99" s="411" t="s">
        <v>807</v>
      </c>
      <c r="C99" s="408"/>
      <c r="D99" s="542">
        <f>+D97-D98</f>
        <v>29.499999999999993</v>
      </c>
      <c r="E99" s="542">
        <f t="shared" ref="E99:W99" si="15">+E97-E98</f>
        <v>32</v>
      </c>
      <c r="F99" s="542">
        <f t="shared" si="15"/>
        <v>34.200000000000003</v>
      </c>
      <c r="G99" s="542">
        <f t="shared" si="15"/>
        <v>34.299999999999997</v>
      </c>
      <c r="H99" s="542">
        <f t="shared" si="15"/>
        <v>37.4</v>
      </c>
      <c r="I99" s="542">
        <f t="shared" si="15"/>
        <v>36.5</v>
      </c>
      <c r="J99" s="542">
        <f t="shared" si="15"/>
        <v>40.000000000000007</v>
      </c>
      <c r="K99" s="542">
        <f t="shared" si="15"/>
        <v>43</v>
      </c>
      <c r="L99" s="542">
        <f t="shared" si="15"/>
        <v>46</v>
      </c>
      <c r="M99" s="542">
        <f t="shared" si="15"/>
        <v>43.5</v>
      </c>
      <c r="N99" s="542">
        <f t="shared" si="15"/>
        <v>41.999999999999993</v>
      </c>
      <c r="O99" s="542">
        <f t="shared" si="15"/>
        <v>41.3</v>
      </c>
      <c r="P99" s="542">
        <f t="shared" si="15"/>
        <v>40.200000000000003</v>
      </c>
      <c r="Q99" s="542">
        <f t="shared" si="15"/>
        <v>37.6</v>
      </c>
      <c r="R99" s="542">
        <f t="shared" si="15"/>
        <v>37.700000000000003</v>
      </c>
      <c r="S99" s="542">
        <f t="shared" si="15"/>
        <v>38.699999999999996</v>
      </c>
      <c r="T99" s="542">
        <f t="shared" si="15"/>
        <v>37.599999999999994</v>
      </c>
      <c r="U99" s="542">
        <f t="shared" si="15"/>
        <v>38</v>
      </c>
      <c r="V99" s="542">
        <f t="shared" si="15"/>
        <v>38.6</v>
      </c>
      <c r="W99" s="542">
        <f t="shared" si="15"/>
        <v>38</v>
      </c>
      <c r="X99" s="542">
        <f t="shared" si="14"/>
        <v>766.10000000000014</v>
      </c>
    </row>
    <row r="100" spans="2:24" s="321" customFormat="1">
      <c r="B100" s="543" t="s">
        <v>808</v>
      </c>
      <c r="C100" s="544"/>
      <c r="D100" s="545">
        <f>+D95/D94</f>
        <v>0.72869471413160725</v>
      </c>
      <c r="E100" s="545">
        <f t="shared" ref="E100:W100" si="16">+E95/E94</f>
        <v>0.71961144657390397</v>
      </c>
      <c r="F100" s="545">
        <f t="shared" si="16"/>
        <v>0.72979335600313888</v>
      </c>
      <c r="G100" s="545">
        <f t="shared" si="16"/>
        <v>0.73876556578234975</v>
      </c>
      <c r="H100" s="545">
        <f t="shared" si="16"/>
        <v>0.72668112798264639</v>
      </c>
      <c r="I100" s="545">
        <f t="shared" si="16"/>
        <v>0.71748400852878469</v>
      </c>
      <c r="J100" s="545">
        <f t="shared" si="16"/>
        <v>0.72437295528898582</v>
      </c>
      <c r="K100" s="545">
        <f t="shared" si="16"/>
        <v>0.7092607859302007</v>
      </c>
      <c r="L100" s="545">
        <f t="shared" si="16"/>
        <v>0.68676989948383593</v>
      </c>
      <c r="M100" s="545">
        <f t="shared" si="16"/>
        <v>0.68143744933801664</v>
      </c>
      <c r="N100" s="545">
        <f t="shared" si="16"/>
        <v>0.67923015236567752</v>
      </c>
      <c r="O100" s="545">
        <f t="shared" si="16"/>
        <v>0.67609730301427817</v>
      </c>
      <c r="P100" s="545">
        <f t="shared" si="16"/>
        <v>0.67051416579223511</v>
      </c>
      <c r="Q100" s="545">
        <f t="shared" si="16"/>
        <v>0.71633802816901415</v>
      </c>
      <c r="R100" s="545">
        <f t="shared" si="16"/>
        <v>0.70557491289198615</v>
      </c>
      <c r="S100" s="545">
        <f t="shared" si="16"/>
        <v>0.69180606747944429</v>
      </c>
      <c r="T100" s="545">
        <f t="shared" si="16"/>
        <v>0.70251716247139584</v>
      </c>
      <c r="U100" s="545">
        <f t="shared" si="16"/>
        <v>0.7001708428246014</v>
      </c>
      <c r="V100" s="545">
        <f t="shared" si="16"/>
        <v>0.69033695349484825</v>
      </c>
      <c r="W100" s="545">
        <f t="shared" si="16"/>
        <v>0.69291986827661911</v>
      </c>
    </row>
    <row r="101" spans="2:24" s="321" customFormat="1">
      <c r="B101" s="543" t="s">
        <v>809</v>
      </c>
      <c r="C101" s="544"/>
      <c r="D101" s="545">
        <f>1-D100</f>
        <v>0.27130528586839275</v>
      </c>
      <c r="E101" s="545">
        <f t="shared" ref="E101:W101" si="17">1-E100</f>
        <v>0.28038855342609603</v>
      </c>
      <c r="F101" s="545">
        <f t="shared" si="17"/>
        <v>0.27020664399686112</v>
      </c>
      <c r="G101" s="545">
        <f t="shared" si="17"/>
        <v>0.26123443421765025</v>
      </c>
      <c r="H101" s="545">
        <f t="shared" si="17"/>
        <v>0.27331887201735361</v>
      </c>
      <c r="I101" s="545">
        <f t="shared" si="17"/>
        <v>0.28251599147121531</v>
      </c>
      <c r="J101" s="545">
        <f t="shared" si="17"/>
        <v>0.27562704471101418</v>
      </c>
      <c r="K101" s="545">
        <f t="shared" si="17"/>
        <v>0.2907392140697993</v>
      </c>
      <c r="L101" s="545">
        <f t="shared" si="17"/>
        <v>0.31323010051616407</v>
      </c>
      <c r="M101" s="545">
        <f t="shared" si="17"/>
        <v>0.31856255066198336</v>
      </c>
      <c r="N101" s="545">
        <f t="shared" si="17"/>
        <v>0.32076984763432248</v>
      </c>
      <c r="O101" s="545">
        <f t="shared" si="17"/>
        <v>0.32390269698572183</v>
      </c>
      <c r="P101" s="545">
        <f t="shared" si="17"/>
        <v>0.32948583420776489</v>
      </c>
      <c r="Q101" s="545">
        <f t="shared" si="17"/>
        <v>0.28366197183098585</v>
      </c>
      <c r="R101" s="545">
        <f t="shared" si="17"/>
        <v>0.29442508710801385</v>
      </c>
      <c r="S101" s="545">
        <f t="shared" si="17"/>
        <v>0.30819393252055571</v>
      </c>
      <c r="T101" s="545">
        <f t="shared" si="17"/>
        <v>0.29748283752860416</v>
      </c>
      <c r="U101" s="545">
        <f t="shared" si="17"/>
        <v>0.2998291571753986</v>
      </c>
      <c r="V101" s="545">
        <f t="shared" si="17"/>
        <v>0.30966304650515175</v>
      </c>
      <c r="W101" s="545">
        <f t="shared" si="17"/>
        <v>0.30708013172338089</v>
      </c>
    </row>
    <row r="102" spans="2:24" s="321" customFormat="1">
      <c r="B102" s="401" t="s">
        <v>810</v>
      </c>
      <c r="C102" s="401"/>
      <c r="D102" s="76"/>
      <c r="E102" s="76"/>
      <c r="F102" s="76"/>
      <c r="G102" s="76"/>
      <c r="H102" s="76"/>
      <c r="I102" s="76"/>
      <c r="J102" s="76"/>
      <c r="K102" s="76"/>
      <c r="L102" s="76"/>
      <c r="M102" s="76"/>
      <c r="N102" s="76"/>
      <c r="O102" s="76"/>
      <c r="P102" s="76"/>
      <c r="Q102" s="76"/>
      <c r="R102" s="76"/>
      <c r="S102" s="76"/>
      <c r="T102" s="76"/>
      <c r="U102" s="76"/>
      <c r="V102" s="76"/>
      <c r="W102" s="76"/>
    </row>
    <row r="103" spans="2:24" s="548" customFormat="1">
      <c r="B103" s="519" t="s">
        <v>811</v>
      </c>
      <c r="C103" s="546"/>
      <c r="D103" s="547">
        <f>+D94/$D$94</f>
        <v>1</v>
      </c>
      <c r="E103" s="547">
        <f t="shared" ref="E103:W103" si="18">+E94/$D$94</f>
        <v>1.0272384034519957</v>
      </c>
      <c r="F103" s="547">
        <f t="shared" si="18"/>
        <v>1.0310140237324703</v>
      </c>
      <c r="G103" s="547">
        <f t="shared" si="18"/>
        <v>0.99622437971952527</v>
      </c>
      <c r="H103" s="547">
        <f t="shared" si="18"/>
        <v>0.99460625674217906</v>
      </c>
      <c r="I103" s="547">
        <f t="shared" si="18"/>
        <v>1.0118662351672061</v>
      </c>
      <c r="J103" s="547">
        <f t="shared" si="18"/>
        <v>0.98921251348435812</v>
      </c>
      <c r="K103" s="547">
        <f t="shared" si="18"/>
        <v>0.98139158576051766</v>
      </c>
      <c r="L103" s="547">
        <f t="shared" si="18"/>
        <v>0.99271844660194175</v>
      </c>
      <c r="M103" s="547">
        <f t="shared" si="18"/>
        <v>0.99811218985976269</v>
      </c>
      <c r="N103" s="547">
        <f t="shared" si="18"/>
        <v>1.0088996763754046</v>
      </c>
      <c r="O103" s="547">
        <f t="shared" si="18"/>
        <v>1.0199568500539373</v>
      </c>
      <c r="P103" s="547">
        <f t="shared" si="18"/>
        <v>1.0280474649406688</v>
      </c>
      <c r="Q103" s="547">
        <f t="shared" si="18"/>
        <v>0.9573894282632146</v>
      </c>
      <c r="R103" s="547">
        <f t="shared" si="18"/>
        <v>0.92880258899676371</v>
      </c>
      <c r="S103" s="547">
        <f t="shared" si="18"/>
        <v>0.95118662351672056</v>
      </c>
      <c r="T103" s="547">
        <f t="shared" si="18"/>
        <v>0.94282632146709822</v>
      </c>
      <c r="U103" s="547">
        <f t="shared" si="18"/>
        <v>0.94714131607335483</v>
      </c>
      <c r="V103" s="547">
        <f t="shared" si="18"/>
        <v>0.96844660194174759</v>
      </c>
      <c r="W103" s="547">
        <f t="shared" si="18"/>
        <v>0.98274002157497298</v>
      </c>
    </row>
    <row r="104" spans="2:24" s="548" customFormat="1">
      <c r="B104" s="521" t="s">
        <v>812</v>
      </c>
      <c r="C104" s="549"/>
      <c r="D104" s="550">
        <f>D95/$D$95</f>
        <v>1</v>
      </c>
      <c r="E104" s="550">
        <f t="shared" ref="E104:W104" si="19">E95/$D$95</f>
        <v>1.0144337527757219</v>
      </c>
      <c r="F104" s="550">
        <f t="shared" si="19"/>
        <v>1.0325684678016285</v>
      </c>
      <c r="G104" s="550">
        <f t="shared" si="19"/>
        <v>1.0099925980754996</v>
      </c>
      <c r="H104" s="550">
        <f t="shared" si="19"/>
        <v>0.99185788304959288</v>
      </c>
      <c r="I104" s="550">
        <f t="shared" si="19"/>
        <v>0.99629903774981499</v>
      </c>
      <c r="J104" s="550">
        <f t="shared" si="19"/>
        <v>0.98334566987416727</v>
      </c>
      <c r="K104" s="550">
        <f t="shared" si="19"/>
        <v>0.95521835677276101</v>
      </c>
      <c r="L104" s="550">
        <f t="shared" si="19"/>
        <v>0.93560325684678025</v>
      </c>
      <c r="M104" s="550">
        <f t="shared" si="19"/>
        <v>0.93338267949666909</v>
      </c>
      <c r="N104" s="550">
        <f t="shared" si="19"/>
        <v>0.94041450777202074</v>
      </c>
      <c r="O104" s="550">
        <f t="shared" si="19"/>
        <v>0.9463360473723168</v>
      </c>
      <c r="P104" s="550">
        <f t="shared" si="19"/>
        <v>0.94596595114729831</v>
      </c>
      <c r="Q104" s="550">
        <f t="shared" si="19"/>
        <v>0.94115470022205783</v>
      </c>
      <c r="R104" s="550">
        <f t="shared" si="19"/>
        <v>0.89933382679496676</v>
      </c>
      <c r="S104" s="550">
        <f t="shared" si="19"/>
        <v>0.90303478904515178</v>
      </c>
      <c r="T104" s="550">
        <f t="shared" si="19"/>
        <v>0.90895632864544784</v>
      </c>
      <c r="U104" s="550">
        <f t="shared" si="19"/>
        <v>0.91006661732050342</v>
      </c>
      <c r="V104" s="550">
        <f t="shared" si="19"/>
        <v>0.91746854182087345</v>
      </c>
      <c r="W104" s="550">
        <f t="shared" si="19"/>
        <v>0.93449296817172467</v>
      </c>
    </row>
    <row r="105" spans="2:24" s="548" customFormat="1">
      <c r="B105" s="523" t="s">
        <v>813</v>
      </c>
      <c r="C105" s="551"/>
      <c r="D105" s="552">
        <f>(D97+D96)/($D$96+$D$97)</f>
        <v>1</v>
      </c>
      <c r="E105" s="552">
        <f t="shared" ref="E105:W105" si="20">(E97+E96)/($D$96+$D$97)</f>
        <v>1.0616302186878728</v>
      </c>
      <c r="F105" s="552">
        <f t="shared" si="20"/>
        <v>1.0268389662027835</v>
      </c>
      <c r="G105" s="552">
        <f t="shared" si="20"/>
        <v>0.95825049701789267</v>
      </c>
      <c r="H105" s="552">
        <f t="shared" si="20"/>
        <v>1.0019880715705767</v>
      </c>
      <c r="I105" s="552">
        <f t="shared" si="20"/>
        <v>1.0536779324055667</v>
      </c>
      <c r="J105" s="552">
        <f t="shared" si="20"/>
        <v>1.0049701789264416</v>
      </c>
      <c r="K105" s="552">
        <f t="shared" si="20"/>
        <v>1.0516898608349903</v>
      </c>
      <c r="L105" s="552">
        <f t="shared" si="20"/>
        <v>1.1461232604373759</v>
      </c>
      <c r="M105" s="552">
        <f t="shared" si="20"/>
        <v>1.1729622266401591</v>
      </c>
      <c r="N105" s="552">
        <f t="shared" si="20"/>
        <v>1.1928429423459246</v>
      </c>
      <c r="O105" s="552">
        <f t="shared" si="20"/>
        <v>1.2176938369781314</v>
      </c>
      <c r="P105" s="552">
        <f t="shared" si="20"/>
        <v>1.2485089463220675</v>
      </c>
      <c r="Q105" s="552">
        <f t="shared" si="20"/>
        <v>1.0019880715705767</v>
      </c>
      <c r="R105" s="552">
        <f t="shared" si="20"/>
        <v>1.0079522862823063</v>
      </c>
      <c r="S105" s="552">
        <f t="shared" si="20"/>
        <v>1.0815109343936382</v>
      </c>
      <c r="T105" s="552">
        <f t="shared" si="20"/>
        <v>1.0337972166998013</v>
      </c>
      <c r="U105" s="552">
        <f t="shared" si="20"/>
        <v>1.0467196819085487</v>
      </c>
      <c r="V105" s="552">
        <f t="shared" si="20"/>
        <v>1.106361829025845</v>
      </c>
      <c r="W105" s="552">
        <f t="shared" si="20"/>
        <v>1.1133200795228628</v>
      </c>
    </row>
    <row r="106" spans="2:24" s="321" customFormat="1">
      <c r="B106" s="321" t="s">
        <v>814</v>
      </c>
      <c r="E106" s="321" t="s">
        <v>800</v>
      </c>
    </row>
    <row r="107" spans="2:24" s="321" customFormat="1">
      <c r="B107" s="404"/>
      <c r="C107" s="184"/>
      <c r="D107" s="465">
        <v>1995</v>
      </c>
      <c r="E107" s="465">
        <v>1996</v>
      </c>
      <c r="F107" s="465">
        <v>1997</v>
      </c>
      <c r="G107" s="465">
        <v>1998</v>
      </c>
      <c r="H107" s="465">
        <v>1999</v>
      </c>
      <c r="I107" s="465">
        <v>2000</v>
      </c>
      <c r="J107" s="465">
        <v>2001</v>
      </c>
      <c r="K107" s="465">
        <v>2002</v>
      </c>
      <c r="L107" s="465">
        <v>2003</v>
      </c>
      <c r="M107" s="465">
        <v>2004</v>
      </c>
      <c r="N107" s="465">
        <v>2005</v>
      </c>
      <c r="O107" s="465">
        <v>2006</v>
      </c>
      <c r="P107" s="465">
        <v>2007</v>
      </c>
      <c r="Q107" s="465">
        <v>2008</v>
      </c>
      <c r="R107" s="465">
        <v>2009</v>
      </c>
      <c r="S107" s="465">
        <v>2010</v>
      </c>
      <c r="T107" s="465">
        <v>2011</v>
      </c>
      <c r="U107" s="465">
        <v>2012</v>
      </c>
      <c r="V107" s="465">
        <v>2013</v>
      </c>
      <c r="W107" s="465">
        <v>2014</v>
      </c>
    </row>
    <row r="108" spans="2:24" s="321" customFormat="1">
      <c r="B108" s="404" t="s">
        <v>815</v>
      </c>
      <c r="C108" s="184"/>
      <c r="D108" s="553">
        <v>274.7</v>
      </c>
      <c r="E108" s="553">
        <v>282.10000000000002</v>
      </c>
      <c r="F108" s="553">
        <v>283.2</v>
      </c>
      <c r="G108" s="553">
        <v>282.5</v>
      </c>
      <c r="H108" s="553">
        <v>283.60000000000002</v>
      </c>
      <c r="I108" s="553">
        <v>283.3</v>
      </c>
      <c r="J108" s="553">
        <v>283.5</v>
      </c>
      <c r="K108" s="553">
        <v>283.60000000000002</v>
      </c>
      <c r="L108" s="553">
        <v>282.60000000000002</v>
      </c>
      <c r="M108" s="553">
        <v>282.8</v>
      </c>
      <c r="N108" s="553">
        <v>286.60000000000002</v>
      </c>
      <c r="O108" s="553">
        <v>287.39999999999998</v>
      </c>
      <c r="P108" s="553">
        <v>289</v>
      </c>
      <c r="Q108" s="553">
        <v>282.5</v>
      </c>
      <c r="R108" s="553">
        <v>278.39999999999998</v>
      </c>
      <c r="S108" s="553">
        <v>278.39999999999998</v>
      </c>
      <c r="T108" s="553">
        <v>279.8</v>
      </c>
      <c r="U108" s="553">
        <v>281.2</v>
      </c>
      <c r="V108" s="553">
        <v>288.2</v>
      </c>
      <c r="W108" s="553">
        <v>286.10000000000002</v>
      </c>
    </row>
    <row r="109" spans="2:24" s="321" customFormat="1">
      <c r="B109" s="409" t="s">
        <v>816</v>
      </c>
      <c r="C109" s="62"/>
      <c r="D109" s="537">
        <v>29.2</v>
      </c>
      <c r="E109" s="537">
        <v>24.7</v>
      </c>
      <c r="F109" s="537">
        <v>28.9</v>
      </c>
      <c r="G109" s="537">
        <v>27</v>
      </c>
      <c r="H109" s="537">
        <v>24.9</v>
      </c>
      <c r="I109" s="537">
        <v>18.899999999999999</v>
      </c>
      <c r="J109" s="537">
        <v>10.4</v>
      </c>
      <c r="K109" s="537">
        <v>8.3000000000000007</v>
      </c>
      <c r="L109" s="537">
        <v>7.5</v>
      </c>
      <c r="M109" s="537">
        <v>5</v>
      </c>
      <c r="N109" s="537">
        <v>2.7</v>
      </c>
      <c r="O109" s="537">
        <v>4.3</v>
      </c>
      <c r="P109" s="537">
        <v>1</v>
      </c>
      <c r="Q109" s="537">
        <v>4.3</v>
      </c>
      <c r="R109" s="537">
        <v>7.4</v>
      </c>
      <c r="S109" s="537">
        <v>7.1</v>
      </c>
      <c r="T109" s="537">
        <v>6.2</v>
      </c>
      <c r="U109" s="537">
        <v>2.9</v>
      </c>
      <c r="V109" s="537">
        <v>-3.6</v>
      </c>
      <c r="W109" s="537">
        <v>0.2</v>
      </c>
    </row>
    <row r="110" spans="2:24" s="321" customFormat="1">
      <c r="B110" s="410" t="s">
        <v>817</v>
      </c>
      <c r="C110" s="65"/>
      <c r="D110" s="541">
        <v>3.7</v>
      </c>
      <c r="E110" s="541">
        <v>3.3</v>
      </c>
      <c r="F110" s="541">
        <v>3.7</v>
      </c>
      <c r="G110" s="541">
        <v>3</v>
      </c>
      <c r="H110" s="541">
        <v>2.6</v>
      </c>
      <c r="I110" s="541">
        <v>2.6</v>
      </c>
      <c r="J110" s="541">
        <v>2</v>
      </c>
      <c r="K110" s="541">
        <v>1.1000000000000001</v>
      </c>
      <c r="L110" s="541">
        <v>0.6</v>
      </c>
      <c r="M110" s="541">
        <v>-0.4</v>
      </c>
      <c r="N110" s="541">
        <v>-0.4</v>
      </c>
      <c r="O110" s="541">
        <v>-0.4</v>
      </c>
      <c r="P110" s="541">
        <v>-1</v>
      </c>
      <c r="Q110" s="541">
        <v>-1.7</v>
      </c>
      <c r="R110" s="541">
        <v>-2.1</v>
      </c>
      <c r="S110" s="541">
        <v>-1.9</v>
      </c>
      <c r="T110" s="541">
        <v>-1.9</v>
      </c>
      <c r="U110" s="541">
        <v>-2.1</v>
      </c>
      <c r="V110" s="541">
        <v>-2.5</v>
      </c>
      <c r="W110" s="541">
        <v>-2</v>
      </c>
    </row>
    <row r="111" spans="2:24" s="321" customFormat="1">
      <c r="B111" s="402" t="s">
        <v>818</v>
      </c>
      <c r="C111" s="112"/>
      <c r="D111" s="554">
        <v>300.2</v>
      </c>
      <c r="E111" s="554">
        <v>303.5</v>
      </c>
      <c r="F111" s="554">
        <v>308.39999999999998</v>
      </c>
      <c r="G111" s="554">
        <v>306.5</v>
      </c>
      <c r="H111" s="554">
        <v>305.8</v>
      </c>
      <c r="I111" s="554">
        <v>299.60000000000002</v>
      </c>
      <c r="J111" s="554">
        <v>292</v>
      </c>
      <c r="K111" s="554">
        <v>290.8</v>
      </c>
      <c r="L111" s="554">
        <v>289.5</v>
      </c>
      <c r="M111" s="554">
        <v>288.3</v>
      </c>
      <c r="N111" s="554">
        <v>289.60000000000002</v>
      </c>
      <c r="O111" s="554">
        <v>292.10000000000002</v>
      </c>
      <c r="P111" s="554">
        <v>291</v>
      </c>
      <c r="Q111" s="554">
        <v>288.5</v>
      </c>
      <c r="R111" s="554">
        <v>287.89999999999998</v>
      </c>
      <c r="S111" s="554">
        <v>287.3</v>
      </c>
      <c r="T111" s="554">
        <v>287.89999999999998</v>
      </c>
      <c r="U111" s="554">
        <v>286.2</v>
      </c>
      <c r="V111" s="554">
        <v>287</v>
      </c>
      <c r="W111" s="554">
        <v>289.10000000000002</v>
      </c>
    </row>
    <row r="112" spans="2:24" s="548" customFormat="1">
      <c r="B112" s="132" t="s">
        <v>819</v>
      </c>
      <c r="C112" s="555"/>
      <c r="D112" s="556">
        <f>+D109/(D110+D111)</f>
        <v>9.6084238236261929E-2</v>
      </c>
      <c r="E112" s="556">
        <f t="shared" ref="E112:W112" si="21">+E109/(E110+E111)</f>
        <v>8.050847457627118E-2</v>
      </c>
      <c r="F112" s="556">
        <f t="shared" si="21"/>
        <v>9.2598526113425186E-2</v>
      </c>
      <c r="G112" s="556">
        <f t="shared" si="21"/>
        <v>8.723747980613894E-2</v>
      </c>
      <c r="H112" s="556">
        <f t="shared" si="21"/>
        <v>8.0739299610894932E-2</v>
      </c>
      <c r="I112" s="556">
        <f t="shared" si="21"/>
        <v>6.2541363335539363E-2</v>
      </c>
      <c r="J112" s="556">
        <f t="shared" si="21"/>
        <v>3.5374149659863949E-2</v>
      </c>
      <c r="K112" s="556">
        <f t="shared" si="21"/>
        <v>2.843439534087016E-2</v>
      </c>
      <c r="L112" s="556">
        <f t="shared" si="21"/>
        <v>2.5853154084798342E-2</v>
      </c>
      <c r="M112" s="556">
        <f t="shared" si="21"/>
        <v>1.7367141368530736E-2</v>
      </c>
      <c r="N112" s="556">
        <f t="shared" si="21"/>
        <v>9.3360995850622405E-3</v>
      </c>
      <c r="O112" s="556">
        <f t="shared" si="21"/>
        <v>1.4741172437435718E-2</v>
      </c>
      <c r="P112" s="556">
        <f t="shared" si="21"/>
        <v>3.4482758620689655E-3</v>
      </c>
      <c r="Q112" s="556">
        <f t="shared" si="21"/>
        <v>1.4993026499302649E-2</v>
      </c>
      <c r="R112" s="556">
        <f t="shared" si="21"/>
        <v>2.5892232330300916E-2</v>
      </c>
      <c r="S112" s="556">
        <f t="shared" si="21"/>
        <v>2.487736510161177E-2</v>
      </c>
      <c r="T112" s="556">
        <f t="shared" si="21"/>
        <v>2.167832167832168E-2</v>
      </c>
      <c r="U112" s="556">
        <f t="shared" si="21"/>
        <v>1.0207673354452659E-2</v>
      </c>
      <c r="V112" s="556">
        <f t="shared" si="21"/>
        <v>-1.265377855887522E-2</v>
      </c>
      <c r="W112" s="556">
        <f t="shared" si="21"/>
        <v>6.9662138627655872E-4</v>
      </c>
    </row>
    <row r="114" spans="1:23" s="463" customFormat="1">
      <c r="A114" s="463" t="s">
        <v>820</v>
      </c>
    </row>
    <row r="115" spans="1:23" s="463" customFormat="1">
      <c r="B115" s="463" t="s">
        <v>821</v>
      </c>
      <c r="E115" s="321" t="s">
        <v>800</v>
      </c>
      <c r="G115" s="463" t="s">
        <v>822</v>
      </c>
    </row>
    <row r="116" spans="1:23">
      <c r="A116" s="321"/>
      <c r="B116" s="73"/>
      <c r="C116" s="465">
        <v>1995</v>
      </c>
      <c r="D116" s="465">
        <v>1996</v>
      </c>
      <c r="E116" s="465">
        <v>1997</v>
      </c>
      <c r="F116" s="465">
        <v>1998</v>
      </c>
      <c r="G116" s="465">
        <v>1999</v>
      </c>
      <c r="H116" s="465">
        <v>2000</v>
      </c>
      <c r="I116" s="465">
        <v>2001</v>
      </c>
      <c r="J116" s="465">
        <v>2002</v>
      </c>
      <c r="K116" s="465">
        <v>2003</v>
      </c>
      <c r="L116" s="465">
        <v>2004</v>
      </c>
      <c r="M116" s="465">
        <v>2005</v>
      </c>
      <c r="N116" s="465">
        <v>2006</v>
      </c>
      <c r="O116" s="465">
        <v>2007</v>
      </c>
      <c r="P116" s="465">
        <v>2008</v>
      </c>
      <c r="Q116" s="465">
        <v>2009</v>
      </c>
      <c r="R116" s="465">
        <v>2010</v>
      </c>
      <c r="S116" s="465">
        <v>2011</v>
      </c>
      <c r="T116" s="465">
        <v>2012</v>
      </c>
      <c r="U116" s="465">
        <v>2013</v>
      </c>
      <c r="V116" s="465">
        <v>2014</v>
      </c>
      <c r="W116" s="557" t="s">
        <v>801</v>
      </c>
    </row>
    <row r="117" spans="1:23">
      <c r="A117" s="321"/>
      <c r="B117" s="73" t="s">
        <v>823</v>
      </c>
      <c r="C117" s="73">
        <v>-18</v>
      </c>
      <c r="D117" s="73">
        <v>-17.399999999999999</v>
      </c>
      <c r="E117" s="73">
        <v>-13.1</v>
      </c>
      <c r="F117" s="73">
        <v>-49</v>
      </c>
      <c r="G117" s="73">
        <v>-31.8</v>
      </c>
      <c r="H117" s="73">
        <v>-26.8</v>
      </c>
      <c r="I117" s="73">
        <v>-26</v>
      </c>
      <c r="J117" s="73">
        <v>-33.6</v>
      </c>
      <c r="K117" s="73">
        <v>-31</v>
      </c>
      <c r="L117" s="73">
        <v>-21.5</v>
      </c>
      <c r="M117" s="73">
        <v>-17.8</v>
      </c>
      <c r="N117" s="73">
        <v>-1.3</v>
      </c>
      <c r="O117" s="73">
        <v>-11</v>
      </c>
      <c r="P117" s="73">
        <v>-12.3</v>
      </c>
      <c r="Q117" s="73">
        <v>-38.299999999999997</v>
      </c>
      <c r="R117" s="73">
        <v>-35.200000000000003</v>
      </c>
      <c r="S117" s="73">
        <v>-36.4</v>
      </c>
      <c r="T117" s="73">
        <v>-35.299999999999997</v>
      </c>
      <c r="U117" s="73">
        <v>-32.4</v>
      </c>
      <c r="V117" s="73">
        <v>-21.6</v>
      </c>
      <c r="W117" s="73">
        <f>SUM(C117:V117)</f>
        <v>-509.80000000000007</v>
      </c>
    </row>
    <row r="118" spans="1:23">
      <c r="A118" s="321"/>
      <c r="B118" s="558" t="s">
        <v>824</v>
      </c>
      <c r="C118" s="558">
        <v>-9.5</v>
      </c>
      <c r="D118" s="558">
        <v>-10.199999999999999</v>
      </c>
      <c r="E118" s="558">
        <v>-7.9</v>
      </c>
      <c r="F118" s="558">
        <v>-40.700000000000003</v>
      </c>
      <c r="G118" s="558">
        <v>-27.1</v>
      </c>
      <c r="H118" s="558">
        <v>-23.6</v>
      </c>
      <c r="I118" s="558">
        <v>-21.5</v>
      </c>
      <c r="J118" s="558">
        <v>-26</v>
      </c>
      <c r="K118" s="558">
        <v>-26</v>
      </c>
      <c r="L118" s="558">
        <v>-20.6</v>
      </c>
      <c r="M118" s="558">
        <v>-16.3</v>
      </c>
      <c r="N118" s="558">
        <v>-0.5</v>
      </c>
      <c r="O118" s="558">
        <v>-8.6999999999999993</v>
      </c>
      <c r="P118" s="558">
        <v>-10.199999999999999</v>
      </c>
      <c r="Q118" s="558">
        <v>-30.6</v>
      </c>
      <c r="R118" s="558">
        <v>-27.1</v>
      </c>
      <c r="S118" s="558">
        <v>-32.799999999999997</v>
      </c>
      <c r="T118" s="558">
        <v>-30.8</v>
      </c>
      <c r="U118" s="558">
        <v>-28.8</v>
      </c>
      <c r="V118" s="558">
        <v>-20.9</v>
      </c>
      <c r="W118" s="558">
        <f>SUM(C118:V118)</f>
        <v>-419.8</v>
      </c>
    </row>
    <row r="119" spans="1:23">
      <c r="A119" s="321"/>
      <c r="B119" s="175" t="s">
        <v>825</v>
      </c>
      <c r="C119" s="175">
        <v>-10.199999999999999</v>
      </c>
      <c r="D119" s="175">
        <v>-8</v>
      </c>
      <c r="E119" s="175">
        <v>-6.6</v>
      </c>
      <c r="F119" s="175">
        <v>-7.4</v>
      </c>
      <c r="G119" s="175">
        <v>-3</v>
      </c>
      <c r="H119" s="175">
        <v>0.5</v>
      </c>
      <c r="I119" s="175">
        <v>0.2</v>
      </c>
      <c r="J119" s="175">
        <v>-1.9</v>
      </c>
      <c r="K119" s="175">
        <v>-2</v>
      </c>
      <c r="L119" s="175">
        <v>0.6</v>
      </c>
      <c r="M119" s="175">
        <v>2.7</v>
      </c>
      <c r="N119" s="175">
        <v>4</v>
      </c>
      <c r="O119" s="175">
        <v>3.3</v>
      </c>
      <c r="P119" s="175">
        <v>4.4000000000000004</v>
      </c>
      <c r="Q119" s="175">
        <v>1.8</v>
      </c>
      <c r="R119" s="175">
        <v>0.2</v>
      </c>
      <c r="S119" s="175">
        <v>3.2</v>
      </c>
      <c r="T119" s="175">
        <v>2.2999999999999998</v>
      </c>
      <c r="U119" s="175">
        <v>2.2999999999999998</v>
      </c>
      <c r="V119" s="175">
        <v>1</v>
      </c>
      <c r="W119" s="175">
        <f>SUM(C119:V119)</f>
        <v>-12.599999999999984</v>
      </c>
    </row>
    <row r="120" spans="1:23">
      <c r="A120" s="321"/>
      <c r="B120" s="176" t="s">
        <v>826</v>
      </c>
      <c r="C120" s="176">
        <v>1.7</v>
      </c>
      <c r="D120" s="176">
        <v>0.9</v>
      </c>
      <c r="E120" s="176">
        <v>1.4</v>
      </c>
      <c r="F120" s="176">
        <v>-0.9</v>
      </c>
      <c r="G120" s="176">
        <v>-1.7</v>
      </c>
      <c r="H120" s="176">
        <v>-3.7</v>
      </c>
      <c r="I120" s="176">
        <v>-4.7</v>
      </c>
      <c r="J120" s="176">
        <v>-5.7</v>
      </c>
      <c r="K120" s="176">
        <v>-3</v>
      </c>
      <c r="L120" s="176">
        <v>-1.5</v>
      </c>
      <c r="M120" s="176">
        <v>-4.2</v>
      </c>
      <c r="N120" s="176">
        <v>-4.8</v>
      </c>
      <c r="O120" s="176">
        <v>-5.5</v>
      </c>
      <c r="P120" s="176">
        <v>-6.5</v>
      </c>
      <c r="Q120" s="176">
        <v>-9.5</v>
      </c>
      <c r="R120" s="176">
        <v>-8.3000000000000007</v>
      </c>
      <c r="S120" s="176">
        <v>-6.8</v>
      </c>
      <c r="T120" s="176">
        <v>-6.7</v>
      </c>
      <c r="U120" s="176">
        <v>-5.9</v>
      </c>
      <c r="V120" s="176">
        <v>-1</v>
      </c>
      <c r="W120" s="176">
        <f>SUM(C120:V120)</f>
        <v>-76.400000000000006</v>
      </c>
    </row>
    <row r="121" spans="1:23">
      <c r="A121" s="321"/>
      <c r="B121" s="463" t="s">
        <v>827</v>
      </c>
      <c r="C121" s="463"/>
      <c r="D121" s="463"/>
      <c r="E121" s="321" t="s">
        <v>751</v>
      </c>
      <c r="F121" s="463"/>
      <c r="G121" s="463"/>
      <c r="H121" s="463"/>
      <c r="I121" s="463"/>
      <c r="J121" s="463"/>
      <c r="K121" s="463"/>
      <c r="L121" s="463"/>
      <c r="M121" s="463"/>
      <c r="N121" s="463"/>
      <c r="O121" s="463"/>
      <c r="P121" s="463"/>
      <c r="Q121" s="463"/>
      <c r="R121" s="463"/>
      <c r="S121" s="463"/>
      <c r="T121" s="463"/>
      <c r="U121" s="463"/>
      <c r="V121" s="463"/>
    </row>
    <row r="122" spans="1:23">
      <c r="A122" s="321"/>
      <c r="B122" s="73"/>
      <c r="C122" s="465">
        <v>1995</v>
      </c>
      <c r="D122" s="465">
        <v>1996</v>
      </c>
      <c r="E122" s="465">
        <v>1997</v>
      </c>
      <c r="F122" s="465">
        <v>1998</v>
      </c>
      <c r="G122" s="465">
        <v>1999</v>
      </c>
      <c r="H122" s="465">
        <v>2000</v>
      </c>
      <c r="I122" s="465">
        <v>2001</v>
      </c>
      <c r="J122" s="465">
        <v>2002</v>
      </c>
      <c r="K122" s="465">
        <v>2003</v>
      </c>
      <c r="L122" s="465">
        <v>2004</v>
      </c>
      <c r="M122" s="465">
        <v>2005</v>
      </c>
      <c r="N122" s="465">
        <v>2006</v>
      </c>
      <c r="O122" s="465">
        <v>2007</v>
      </c>
      <c r="P122" s="465">
        <v>2008</v>
      </c>
      <c r="Q122" s="465">
        <v>2009</v>
      </c>
      <c r="R122" s="465">
        <v>2010</v>
      </c>
      <c r="S122" s="465">
        <v>2011</v>
      </c>
      <c r="T122" s="465">
        <v>2012</v>
      </c>
      <c r="U122" s="465">
        <v>2013</v>
      </c>
      <c r="V122" s="465">
        <v>2014</v>
      </c>
    </row>
    <row r="123" spans="1:23" s="463" customFormat="1">
      <c r="B123" s="553" t="s">
        <v>823</v>
      </c>
      <c r="C123" s="553">
        <v>-3.6</v>
      </c>
      <c r="D123" s="553">
        <v>-3.4</v>
      </c>
      <c r="E123" s="553">
        <v>-2.5</v>
      </c>
      <c r="F123" s="553">
        <v>-9.6</v>
      </c>
      <c r="G123" s="553">
        <v>-6.3</v>
      </c>
      <c r="H123" s="553">
        <v>-5.3</v>
      </c>
      <c r="I123" s="553">
        <v>-5.2</v>
      </c>
      <c r="J123" s="553">
        <v>-6.7</v>
      </c>
      <c r="K123" s="553">
        <v>-6.2</v>
      </c>
      <c r="L123" s="553">
        <v>-4.3</v>
      </c>
      <c r="M123" s="553">
        <v>-3.5</v>
      </c>
      <c r="N123" s="553">
        <v>-0.3</v>
      </c>
      <c r="O123" s="553">
        <v>-2.1</v>
      </c>
      <c r="P123" s="553">
        <v>-2.5</v>
      </c>
      <c r="Q123" s="553">
        <v>-8.1</v>
      </c>
      <c r="R123" s="553">
        <v>-7.3</v>
      </c>
      <c r="S123" s="553">
        <v>-7.7</v>
      </c>
      <c r="T123" s="553">
        <v>-7.4</v>
      </c>
      <c r="U123" s="553">
        <v>-6.7</v>
      </c>
      <c r="V123" s="553">
        <v>-4.4000000000000004</v>
      </c>
    </row>
    <row r="124" spans="1:23" s="463" customFormat="1">
      <c r="B124" s="559" t="s">
        <v>824</v>
      </c>
      <c r="C124" s="559">
        <v>-1.9</v>
      </c>
      <c r="D124" s="559">
        <v>-2</v>
      </c>
      <c r="E124" s="559">
        <v>-1.5</v>
      </c>
      <c r="F124" s="559">
        <v>-8</v>
      </c>
      <c r="G124" s="559">
        <v>-5.4</v>
      </c>
      <c r="H124" s="559">
        <v>-4.5999999999999996</v>
      </c>
      <c r="I124" s="559">
        <v>-4.3</v>
      </c>
      <c r="J124" s="559">
        <v>-5.2</v>
      </c>
      <c r="K124" s="559">
        <v>-5.2</v>
      </c>
      <c r="L124" s="559">
        <v>-4.0999999999999996</v>
      </c>
      <c r="M124" s="559">
        <v>-3.2</v>
      </c>
      <c r="N124" s="559">
        <v>-0.1</v>
      </c>
      <c r="O124" s="559">
        <v>-1.7</v>
      </c>
      <c r="P124" s="559">
        <v>-2.1</v>
      </c>
      <c r="Q124" s="559">
        <v>-6.5</v>
      </c>
      <c r="R124" s="559">
        <v>-5.6</v>
      </c>
      <c r="S124" s="559">
        <v>-6.9</v>
      </c>
      <c r="T124" s="559">
        <v>-6.5</v>
      </c>
      <c r="U124" s="559">
        <v>-6</v>
      </c>
      <c r="V124" s="559">
        <v>-4.3</v>
      </c>
    </row>
    <row r="125" spans="1:23" s="463" customFormat="1">
      <c r="B125" s="541" t="s">
        <v>825</v>
      </c>
      <c r="C125" s="541">
        <v>-2</v>
      </c>
      <c r="D125" s="541">
        <v>-1.6</v>
      </c>
      <c r="E125" s="541">
        <v>-1.3</v>
      </c>
      <c r="F125" s="541">
        <v>-1.4</v>
      </c>
      <c r="G125" s="541">
        <v>-0.6</v>
      </c>
      <c r="H125" s="541">
        <v>0.1</v>
      </c>
      <c r="I125" s="541">
        <v>0</v>
      </c>
      <c r="J125" s="541">
        <v>-0.4</v>
      </c>
      <c r="K125" s="541">
        <v>-0.4</v>
      </c>
      <c r="L125" s="541">
        <v>0.1</v>
      </c>
      <c r="M125" s="541">
        <v>0.5</v>
      </c>
      <c r="N125" s="541">
        <v>0.8</v>
      </c>
      <c r="O125" s="541">
        <v>0.6</v>
      </c>
      <c r="P125" s="541">
        <v>0.9</v>
      </c>
      <c r="Q125" s="541">
        <v>0.4</v>
      </c>
      <c r="R125" s="541">
        <v>0</v>
      </c>
      <c r="S125" s="541">
        <v>0.7</v>
      </c>
      <c r="T125" s="541">
        <v>0.5</v>
      </c>
      <c r="U125" s="541">
        <v>0.5</v>
      </c>
      <c r="V125" s="541">
        <v>0.2</v>
      </c>
    </row>
    <row r="126" spans="1:23" s="463" customFormat="1">
      <c r="B126" s="542" t="s">
        <v>826</v>
      </c>
      <c r="C126" s="542">
        <v>0.3</v>
      </c>
      <c r="D126" s="542">
        <v>0.2</v>
      </c>
      <c r="E126" s="542">
        <v>0.3</v>
      </c>
      <c r="F126" s="542">
        <v>-0.2</v>
      </c>
      <c r="G126" s="542">
        <v>-0.3</v>
      </c>
      <c r="H126" s="542">
        <v>-0.7</v>
      </c>
      <c r="I126" s="542">
        <v>-0.9</v>
      </c>
      <c r="J126" s="542">
        <v>-1.2</v>
      </c>
      <c r="K126" s="542">
        <v>-0.6</v>
      </c>
      <c r="L126" s="542">
        <v>-0.3</v>
      </c>
      <c r="M126" s="542">
        <v>-0.8</v>
      </c>
      <c r="N126" s="542">
        <v>-0.9</v>
      </c>
      <c r="O126" s="542">
        <v>-1.1000000000000001</v>
      </c>
      <c r="P126" s="542">
        <v>-1.3</v>
      </c>
      <c r="Q126" s="542">
        <v>-2</v>
      </c>
      <c r="R126" s="542">
        <v>-1.7</v>
      </c>
      <c r="S126" s="542">
        <v>-1.4</v>
      </c>
      <c r="T126" s="542">
        <v>-1.4</v>
      </c>
      <c r="U126" s="542">
        <v>-1.2</v>
      </c>
      <c r="V126" s="542">
        <v>-0.3</v>
      </c>
    </row>
    <row r="127" spans="1:23">
      <c r="A127" s="321"/>
      <c r="B127" s="321"/>
    </row>
    <row r="128" spans="1:23">
      <c r="A128" s="560" t="s">
        <v>828</v>
      </c>
    </row>
    <row r="129" spans="1:22">
      <c r="A129" s="321"/>
      <c r="B129" s="463" t="s">
        <v>829</v>
      </c>
      <c r="E129" s="477" t="s">
        <v>725</v>
      </c>
    </row>
    <row r="130" spans="1:22">
      <c r="A130" s="321"/>
      <c r="B130" s="561" t="s">
        <v>96</v>
      </c>
      <c r="C130" s="404">
        <v>1995</v>
      </c>
      <c r="D130" s="404">
        <v>1996</v>
      </c>
      <c r="E130" s="404">
        <v>1997</v>
      </c>
      <c r="F130" s="404">
        <v>1998</v>
      </c>
      <c r="G130" s="404">
        <v>1999</v>
      </c>
      <c r="H130" s="404">
        <v>2000</v>
      </c>
      <c r="I130" s="404">
        <v>2001</v>
      </c>
      <c r="J130" s="404">
        <v>2002</v>
      </c>
      <c r="K130" s="404">
        <v>2003</v>
      </c>
      <c r="L130" s="404">
        <v>2004</v>
      </c>
      <c r="M130" s="404">
        <v>2005</v>
      </c>
      <c r="N130" s="404">
        <v>2006</v>
      </c>
      <c r="O130" s="404">
        <v>2007</v>
      </c>
      <c r="P130" s="404">
        <v>2008</v>
      </c>
      <c r="Q130" s="404">
        <v>2009</v>
      </c>
      <c r="R130" s="404">
        <v>2010</v>
      </c>
      <c r="S130" s="404">
        <v>2011</v>
      </c>
      <c r="T130" s="404">
        <v>2012</v>
      </c>
      <c r="U130" s="404">
        <v>2013</v>
      </c>
      <c r="V130" s="73">
        <v>2014</v>
      </c>
    </row>
    <row r="131" spans="1:22">
      <c r="A131" s="321"/>
      <c r="B131" s="562" t="s">
        <v>29</v>
      </c>
      <c r="C131" s="563">
        <v>3257869.5</v>
      </c>
      <c r="D131" s="563">
        <v>3274181.3</v>
      </c>
      <c r="E131" s="563">
        <v>3270268.7</v>
      </c>
      <c r="F131" s="563">
        <v>3195864.1</v>
      </c>
      <c r="G131" s="563">
        <v>3123884.1</v>
      </c>
      <c r="H131" s="563">
        <v>3060492.3</v>
      </c>
      <c r="I131" s="563">
        <v>2962219.2</v>
      </c>
      <c r="J131" s="563">
        <v>2866051.1</v>
      </c>
      <c r="K131" s="563">
        <v>2803178.7</v>
      </c>
      <c r="L131" s="563">
        <v>2770749.8</v>
      </c>
      <c r="M131" s="563">
        <v>2778774.8</v>
      </c>
      <c r="N131" s="563">
        <v>2831738.5</v>
      </c>
      <c r="O131" s="563">
        <v>2910115.4</v>
      </c>
      <c r="P131" s="563">
        <v>2920344.9</v>
      </c>
      <c r="Q131" s="563">
        <v>2808326</v>
      </c>
      <c r="R131" s="563">
        <v>2766563.8</v>
      </c>
      <c r="S131" s="563">
        <v>2733821.3</v>
      </c>
      <c r="T131" s="563">
        <v>2690825</v>
      </c>
      <c r="U131" s="563">
        <v>2722747.8</v>
      </c>
      <c r="V131" s="563">
        <v>2741667.6</v>
      </c>
    </row>
    <row r="132" spans="1:22">
      <c r="A132" s="321"/>
      <c r="B132" s="564" t="s">
        <v>830</v>
      </c>
      <c r="C132" s="565">
        <v>1385674.9</v>
      </c>
      <c r="D132" s="565">
        <v>1437928.6</v>
      </c>
      <c r="E132" s="565">
        <v>1474179.7</v>
      </c>
      <c r="F132" s="565">
        <v>1470008.8</v>
      </c>
      <c r="G132" s="565">
        <v>1471537.1</v>
      </c>
      <c r="H132" s="565">
        <v>1488289.6</v>
      </c>
      <c r="I132" s="565">
        <v>1475466</v>
      </c>
      <c r="J132" s="565">
        <v>1467125.2</v>
      </c>
      <c r="K132" s="565">
        <v>1482749.8</v>
      </c>
      <c r="L132" s="565">
        <v>1502688.2</v>
      </c>
      <c r="M132" s="565">
        <v>1528207.8</v>
      </c>
      <c r="N132" s="565">
        <v>1560887.9</v>
      </c>
      <c r="O132" s="565">
        <v>1605508.9</v>
      </c>
      <c r="P132" s="565">
        <v>1632061.6</v>
      </c>
      <c r="Q132" s="565">
        <v>1580248.7</v>
      </c>
      <c r="R132" s="565">
        <v>1573299.9</v>
      </c>
      <c r="S132" s="565">
        <v>1574714.4</v>
      </c>
      <c r="T132" s="565">
        <v>1556308.5</v>
      </c>
      <c r="U132" s="565">
        <v>1599000.8</v>
      </c>
      <c r="V132" s="565">
        <v>1621779</v>
      </c>
    </row>
    <row r="133" spans="1:22">
      <c r="A133" s="321"/>
      <c r="B133" s="564" t="s">
        <v>831</v>
      </c>
      <c r="C133" s="566">
        <v>75538.7</v>
      </c>
      <c r="D133" s="566">
        <v>77274.3</v>
      </c>
      <c r="E133" s="566">
        <v>77254.600000000006</v>
      </c>
      <c r="F133" s="566">
        <v>77856.2</v>
      </c>
      <c r="G133" s="566">
        <v>72972.7</v>
      </c>
      <c r="H133" s="566">
        <v>70604</v>
      </c>
      <c r="I133" s="566">
        <v>70591.399999999994</v>
      </c>
      <c r="J133" s="566">
        <v>67231.7</v>
      </c>
      <c r="K133" s="566">
        <v>70619.5</v>
      </c>
      <c r="L133" s="566">
        <v>69273.8</v>
      </c>
      <c r="M133" s="566">
        <v>70592.899999999994</v>
      </c>
      <c r="N133" s="566">
        <v>71083.7</v>
      </c>
      <c r="O133" s="566">
        <v>74869.100000000006</v>
      </c>
      <c r="P133" s="566">
        <v>77335.100000000006</v>
      </c>
      <c r="Q133" s="566">
        <v>72768.600000000006</v>
      </c>
      <c r="R133" s="566">
        <v>70244.800000000003</v>
      </c>
      <c r="S133" s="566">
        <v>70565.3</v>
      </c>
      <c r="T133" s="566">
        <v>71933.8</v>
      </c>
      <c r="U133" s="566">
        <v>70457.5</v>
      </c>
      <c r="V133" s="566">
        <v>65294.5</v>
      </c>
    </row>
    <row r="134" spans="1:22">
      <c r="A134" s="321"/>
      <c r="B134" s="564" t="s">
        <v>832</v>
      </c>
      <c r="C134" s="566">
        <v>1295259</v>
      </c>
      <c r="D134" s="566">
        <v>1345409.1</v>
      </c>
      <c r="E134" s="566">
        <v>1380709.2</v>
      </c>
      <c r="F134" s="566">
        <v>1374958</v>
      </c>
      <c r="G134" s="566">
        <v>1379978.1</v>
      </c>
      <c r="H134" s="566">
        <v>1397223.4</v>
      </c>
      <c r="I134" s="566">
        <v>1382682.6</v>
      </c>
      <c r="J134" s="566">
        <v>1375963.6</v>
      </c>
      <c r="K134" s="566">
        <v>1387348.6</v>
      </c>
      <c r="L134" s="566">
        <v>1407255.6</v>
      </c>
      <c r="M134" s="566">
        <v>1430101.9</v>
      </c>
      <c r="N134" s="566">
        <v>1461245</v>
      </c>
      <c r="O134" s="566">
        <v>1500551.3</v>
      </c>
      <c r="P134" s="566">
        <v>1524691.2</v>
      </c>
      <c r="Q134" s="566">
        <v>1478138.7</v>
      </c>
      <c r="R134" s="566">
        <v>1473907.6</v>
      </c>
      <c r="S134" s="566">
        <v>1475547.3</v>
      </c>
      <c r="T134" s="566">
        <v>1455630.8</v>
      </c>
      <c r="U134" s="566">
        <v>1499307.2</v>
      </c>
      <c r="V134" s="566">
        <v>1526486.5</v>
      </c>
    </row>
    <row r="135" spans="1:22">
      <c r="A135" s="321"/>
      <c r="B135" s="564" t="s">
        <v>833</v>
      </c>
      <c r="C135" s="566">
        <v>14877.2</v>
      </c>
      <c r="D135" s="566">
        <v>15245.2</v>
      </c>
      <c r="E135" s="566">
        <v>16215.8</v>
      </c>
      <c r="F135" s="566">
        <v>17194.599999999999</v>
      </c>
      <c r="G135" s="566">
        <v>18586.3</v>
      </c>
      <c r="H135" s="566">
        <v>20462.099999999999</v>
      </c>
      <c r="I135" s="566">
        <v>22191.9</v>
      </c>
      <c r="J135" s="566">
        <v>23929.9</v>
      </c>
      <c r="K135" s="566">
        <v>24781.7</v>
      </c>
      <c r="L135" s="566">
        <v>26158.799999999999</v>
      </c>
      <c r="M135" s="566">
        <v>27513</v>
      </c>
      <c r="N135" s="566">
        <v>28559.200000000001</v>
      </c>
      <c r="O135" s="566">
        <v>30088.5</v>
      </c>
      <c r="P135" s="566">
        <v>30035.3</v>
      </c>
      <c r="Q135" s="566">
        <v>29341.4</v>
      </c>
      <c r="R135" s="566">
        <v>29147.5</v>
      </c>
      <c r="S135" s="566">
        <v>28601.8</v>
      </c>
      <c r="T135" s="566">
        <v>28743.8</v>
      </c>
      <c r="U135" s="566">
        <v>29236.1</v>
      </c>
      <c r="V135" s="566">
        <v>29998</v>
      </c>
    </row>
    <row r="136" spans="1:22">
      <c r="A136" s="321"/>
      <c r="B136" s="567" t="s">
        <v>834</v>
      </c>
      <c r="C136" s="568">
        <v>1872194.6</v>
      </c>
      <c r="D136" s="568">
        <v>1836252.7</v>
      </c>
      <c r="E136" s="568">
        <v>1796089</v>
      </c>
      <c r="F136" s="568">
        <v>1725855.3</v>
      </c>
      <c r="G136" s="568">
        <v>1652347</v>
      </c>
      <c r="H136" s="568">
        <v>1572202.7</v>
      </c>
      <c r="I136" s="568">
        <v>1486753.2</v>
      </c>
      <c r="J136" s="568">
        <v>1398925.9</v>
      </c>
      <c r="K136" s="568">
        <v>1320428.8</v>
      </c>
      <c r="L136" s="568">
        <v>1268061.6000000001</v>
      </c>
      <c r="M136" s="568">
        <v>1250567</v>
      </c>
      <c r="N136" s="568">
        <v>1270850.6000000001</v>
      </c>
      <c r="O136" s="568">
        <v>1304606.5</v>
      </c>
      <c r="P136" s="568">
        <v>1288283.3999999999</v>
      </c>
      <c r="Q136" s="568">
        <v>1228077.3</v>
      </c>
      <c r="R136" s="568">
        <v>1193263.8999999999</v>
      </c>
      <c r="S136" s="568">
        <v>1159106.8999999999</v>
      </c>
      <c r="T136" s="568">
        <v>1134516.6000000001</v>
      </c>
      <c r="U136" s="568">
        <v>1123747</v>
      </c>
      <c r="V136" s="568">
        <v>1119888.6000000001</v>
      </c>
    </row>
    <row r="137" spans="1:22">
      <c r="A137" s="321"/>
      <c r="B137" s="562" t="s">
        <v>37</v>
      </c>
      <c r="C137" s="565">
        <v>5094581.5999999996</v>
      </c>
      <c r="D137" s="565">
        <v>5221690.5999999996</v>
      </c>
      <c r="E137" s="565">
        <v>5347964.5</v>
      </c>
      <c r="F137" s="565">
        <v>5426167.2999999998</v>
      </c>
      <c r="G137" s="565">
        <v>5708921.7999999998</v>
      </c>
      <c r="H137" s="565">
        <v>5643982.2999999998</v>
      </c>
      <c r="I137" s="565">
        <v>5550776.9000000004</v>
      </c>
      <c r="J137" s="565">
        <v>5567342.2000000002</v>
      </c>
      <c r="K137" s="565">
        <v>5682982</v>
      </c>
      <c r="L137" s="565">
        <v>5806770</v>
      </c>
      <c r="M137" s="565">
        <v>6202626.5999999996</v>
      </c>
      <c r="N137" s="565">
        <v>6167117</v>
      </c>
      <c r="O137" s="565">
        <v>6005800.4000000004</v>
      </c>
      <c r="P137" s="565">
        <v>5590114.5999999996</v>
      </c>
      <c r="Q137" s="565">
        <v>5651266.2000000002</v>
      </c>
      <c r="R137" s="565">
        <v>5724122.9000000004</v>
      </c>
      <c r="S137" s="565">
        <v>5714823.4000000004</v>
      </c>
      <c r="T137" s="565">
        <v>5980806.4000000004</v>
      </c>
      <c r="U137" s="565">
        <v>6572324.0999999996</v>
      </c>
      <c r="V137" s="565">
        <v>6942713.2000000002</v>
      </c>
    </row>
    <row r="138" spans="1:22">
      <c r="A138" s="321"/>
      <c r="B138" s="564" t="s">
        <v>835</v>
      </c>
      <c r="C138" s="569">
        <v>455673.9</v>
      </c>
      <c r="D138" s="569">
        <v>436639.1</v>
      </c>
      <c r="E138" s="569">
        <v>331215.09999999998</v>
      </c>
      <c r="F138" s="569">
        <v>318638.7</v>
      </c>
      <c r="G138" s="569">
        <v>523091.20000000001</v>
      </c>
      <c r="H138" s="569">
        <v>420711.1</v>
      </c>
      <c r="I138" s="569">
        <v>332537.7</v>
      </c>
      <c r="J138" s="569">
        <v>299443.7</v>
      </c>
      <c r="K138" s="569">
        <v>408946.4</v>
      </c>
      <c r="L138" s="569">
        <v>466956.5</v>
      </c>
      <c r="M138" s="569">
        <v>729711.5</v>
      </c>
      <c r="N138" s="569">
        <v>730197.6</v>
      </c>
      <c r="O138" s="569">
        <v>584214.4</v>
      </c>
      <c r="P138" s="569">
        <v>347776.1</v>
      </c>
      <c r="Q138" s="569">
        <v>375273</v>
      </c>
      <c r="R138" s="569">
        <v>403843.5</v>
      </c>
      <c r="S138" s="569">
        <v>345314.5</v>
      </c>
      <c r="T138" s="569">
        <v>421726.4</v>
      </c>
      <c r="U138" s="569">
        <v>666125.69999999995</v>
      </c>
      <c r="V138" s="569">
        <v>693422.1</v>
      </c>
    </row>
    <row r="139" spans="1:22" ht="17.25">
      <c r="A139" s="321"/>
      <c r="B139" s="570" t="s">
        <v>46</v>
      </c>
      <c r="C139" s="571">
        <v>8352451.0999999996</v>
      </c>
      <c r="D139" s="571">
        <v>8495871.9000000004</v>
      </c>
      <c r="E139" s="571">
        <v>8618233.1999999993</v>
      </c>
      <c r="F139" s="571">
        <v>8622031.4000000004</v>
      </c>
      <c r="G139" s="571">
        <v>8832805.9000000004</v>
      </c>
      <c r="H139" s="571">
        <v>8704474.5999999996</v>
      </c>
      <c r="I139" s="571">
        <v>8512996.0999999996</v>
      </c>
      <c r="J139" s="571">
        <v>8433393.3000000007</v>
      </c>
      <c r="K139" s="571">
        <v>8486160.6999999993</v>
      </c>
      <c r="L139" s="571">
        <v>8577519.8000000007</v>
      </c>
      <c r="M139" s="571">
        <v>8981401.4000000004</v>
      </c>
      <c r="N139" s="571">
        <v>8998855.5</v>
      </c>
      <c r="O139" s="571">
        <v>8915915.8000000007</v>
      </c>
      <c r="P139" s="571">
        <v>8510459.5</v>
      </c>
      <c r="Q139" s="571">
        <v>8459592.1999999993</v>
      </c>
      <c r="R139" s="571">
        <v>8490686.6999999993</v>
      </c>
      <c r="S139" s="571">
        <v>8448644.6999999993</v>
      </c>
      <c r="T139" s="571">
        <v>8671631.4000000004</v>
      </c>
      <c r="U139" s="571">
        <v>9295071.9000000004</v>
      </c>
      <c r="V139" s="571">
        <v>9684380.8000000007</v>
      </c>
    </row>
    <row r="140" spans="1:22">
      <c r="A140" s="321"/>
      <c r="B140" s="562" t="s">
        <v>47</v>
      </c>
      <c r="C140" s="563">
        <v>5010509.5999999996</v>
      </c>
      <c r="D140" s="563">
        <v>5118331.5999999996</v>
      </c>
      <c r="E140" s="563">
        <v>5223377.5</v>
      </c>
      <c r="F140" s="563">
        <v>5292894.3</v>
      </c>
      <c r="G140" s="563">
        <v>5624186.7999999998</v>
      </c>
      <c r="H140" s="563">
        <v>5510935.2999999998</v>
      </c>
      <c r="I140" s="563">
        <v>5371519.9000000004</v>
      </c>
      <c r="J140" s="563">
        <v>5392034.2000000002</v>
      </c>
      <c r="K140" s="563">
        <v>5510164</v>
      </c>
      <c r="L140" s="563">
        <v>5620973</v>
      </c>
      <c r="M140" s="563">
        <v>6021927.5999999996</v>
      </c>
      <c r="N140" s="563">
        <v>5952036</v>
      </c>
      <c r="O140" s="563">
        <v>5755579.4000000004</v>
      </c>
      <c r="P140" s="563">
        <v>5364206.5999999996</v>
      </c>
      <c r="Q140" s="563">
        <v>5383020.2000000002</v>
      </c>
      <c r="R140" s="563">
        <v>5468216.9000000004</v>
      </c>
      <c r="S140" s="563">
        <v>5449082.4000000004</v>
      </c>
      <c r="T140" s="563">
        <v>5681504.4000000004</v>
      </c>
      <c r="U140" s="563">
        <v>6246592.0999999996</v>
      </c>
      <c r="V140" s="563">
        <v>6575857.2000000002</v>
      </c>
    </row>
    <row r="141" spans="1:22">
      <c r="A141" s="321"/>
      <c r="B141" s="567" t="s">
        <v>835</v>
      </c>
      <c r="C141" s="568">
        <v>498653.9</v>
      </c>
      <c r="D141" s="568">
        <v>482885.6</v>
      </c>
      <c r="E141" s="568">
        <v>371412.9</v>
      </c>
      <c r="F141" s="568">
        <v>356457.2</v>
      </c>
      <c r="G141" s="568">
        <v>623945.80000000005</v>
      </c>
      <c r="H141" s="568">
        <v>496316.3</v>
      </c>
      <c r="I141" s="568">
        <v>392726.7</v>
      </c>
      <c r="J141" s="568">
        <v>352077.9</v>
      </c>
      <c r="K141" s="568">
        <v>490224.8</v>
      </c>
      <c r="L141" s="568">
        <v>569989</v>
      </c>
      <c r="M141" s="568">
        <v>914016.6</v>
      </c>
      <c r="N141" s="568">
        <v>937197.3</v>
      </c>
      <c r="O141" s="568">
        <v>761409.4</v>
      </c>
      <c r="P141" s="568">
        <v>447911.3</v>
      </c>
      <c r="Q141" s="568">
        <v>474973.6</v>
      </c>
      <c r="R141" s="568">
        <v>512833.9</v>
      </c>
      <c r="S141" s="568">
        <v>442124.4</v>
      </c>
      <c r="T141" s="568">
        <v>542429.1</v>
      </c>
      <c r="U141" s="568">
        <v>878979.1</v>
      </c>
      <c r="V141" s="568">
        <v>933133.3</v>
      </c>
    </row>
    <row r="142" spans="1:22">
      <c r="A142" s="321"/>
      <c r="B142" s="572" t="s">
        <v>836</v>
      </c>
      <c r="C142" s="573">
        <v>3341941.5</v>
      </c>
      <c r="D142" s="573">
        <v>3377540.3</v>
      </c>
      <c r="E142" s="573">
        <v>3394855.7</v>
      </c>
      <c r="F142" s="573">
        <v>3329137.1</v>
      </c>
      <c r="G142" s="573">
        <v>3208619.1</v>
      </c>
      <c r="H142" s="573">
        <v>3193539.3</v>
      </c>
      <c r="I142" s="573">
        <v>3141476.2</v>
      </c>
      <c r="J142" s="573">
        <v>3041359.1</v>
      </c>
      <c r="K142" s="573">
        <v>2975996.7</v>
      </c>
      <c r="L142" s="573">
        <v>2956546.8</v>
      </c>
      <c r="M142" s="573">
        <v>2959473.8</v>
      </c>
      <c r="N142" s="573">
        <v>3046819.5</v>
      </c>
      <c r="O142" s="573">
        <v>3160336.4</v>
      </c>
      <c r="P142" s="573">
        <v>3146252.9</v>
      </c>
      <c r="Q142" s="573">
        <v>3076572</v>
      </c>
      <c r="R142" s="573">
        <v>3022469.8</v>
      </c>
      <c r="S142" s="573">
        <v>2999562.3</v>
      </c>
      <c r="T142" s="573">
        <v>2990127</v>
      </c>
      <c r="U142" s="573">
        <v>3048479.8</v>
      </c>
      <c r="V142" s="573">
        <v>3108523.6</v>
      </c>
    </row>
    <row r="143" spans="1:22" ht="17.25">
      <c r="A143" s="321"/>
      <c r="B143" s="574" t="s">
        <v>52</v>
      </c>
      <c r="C143" s="571">
        <v>8352451.0999999996</v>
      </c>
      <c r="D143" s="571">
        <v>8495871.9000000004</v>
      </c>
      <c r="E143" s="571">
        <v>8618233.1999999993</v>
      </c>
      <c r="F143" s="571">
        <v>8622031.4000000004</v>
      </c>
      <c r="G143" s="571">
        <v>8832805.9000000004</v>
      </c>
      <c r="H143" s="571">
        <v>8704474.5999999996</v>
      </c>
      <c r="I143" s="571">
        <v>8512996.0999999996</v>
      </c>
      <c r="J143" s="571">
        <v>8433393.3000000007</v>
      </c>
      <c r="K143" s="571">
        <v>8486160.6999999993</v>
      </c>
      <c r="L143" s="571">
        <v>8577519.8000000007</v>
      </c>
      <c r="M143" s="571">
        <v>8981401.4000000004</v>
      </c>
      <c r="N143" s="571">
        <v>8998855.5</v>
      </c>
      <c r="O143" s="571">
        <v>8915915.8000000007</v>
      </c>
      <c r="P143" s="571">
        <v>8510459.5</v>
      </c>
      <c r="Q143" s="571">
        <v>8459592.1999999993</v>
      </c>
      <c r="R143" s="571">
        <v>8490686.6999999993</v>
      </c>
      <c r="S143" s="571">
        <v>8448644.6999999993</v>
      </c>
      <c r="T143" s="571">
        <v>8671631.4000000004</v>
      </c>
      <c r="U143" s="571">
        <v>9295071.9000000004</v>
      </c>
      <c r="V143" s="571">
        <v>9684380.8000000007</v>
      </c>
    </row>
    <row r="144" spans="1:22">
      <c r="A144" s="321"/>
      <c r="B144" s="575" t="s">
        <v>837</v>
      </c>
      <c r="C144" s="563">
        <v>226.2</v>
      </c>
      <c r="D144" s="563">
        <v>244.7</v>
      </c>
      <c r="E144" s="563">
        <v>263</v>
      </c>
      <c r="F144" s="563">
        <v>281.89999999999998</v>
      </c>
      <c r="G144" s="563">
        <v>301.5</v>
      </c>
      <c r="H144" s="563">
        <v>321.8</v>
      </c>
      <c r="I144" s="563">
        <v>342</v>
      </c>
      <c r="J144" s="563">
        <v>362.1</v>
      </c>
      <c r="K144" s="563">
        <v>382.2</v>
      </c>
      <c r="L144" s="563">
        <v>401.9</v>
      </c>
      <c r="M144" s="563">
        <v>421.9</v>
      </c>
      <c r="N144" s="563">
        <v>441.5</v>
      </c>
      <c r="O144" s="563">
        <v>461.2</v>
      </c>
      <c r="P144" s="563">
        <v>480.8</v>
      </c>
      <c r="Q144" s="563">
        <v>500.8</v>
      </c>
      <c r="R144" s="563">
        <v>519.70000000000005</v>
      </c>
      <c r="S144" s="563">
        <v>538.4</v>
      </c>
      <c r="T144" s="563">
        <v>554.20000000000005</v>
      </c>
      <c r="U144" s="563">
        <v>569.29999999999995</v>
      </c>
      <c r="V144" s="563">
        <v>584.4</v>
      </c>
    </row>
    <row r="145" spans="2:25" s="321" customFormat="1">
      <c r="B145" s="567" t="s">
        <v>838</v>
      </c>
      <c r="C145" s="568">
        <v>108.5</v>
      </c>
      <c r="D145" s="568">
        <v>116</v>
      </c>
      <c r="E145" s="568">
        <v>153.80000000000001</v>
      </c>
      <c r="F145" s="568">
        <v>184.2</v>
      </c>
      <c r="G145" s="568">
        <v>481.5</v>
      </c>
      <c r="H145" s="568">
        <v>451.1</v>
      </c>
      <c r="I145" s="568">
        <v>419</v>
      </c>
      <c r="J145" s="568">
        <v>434.7</v>
      </c>
      <c r="K145" s="568">
        <v>385.9</v>
      </c>
      <c r="L145" s="568">
        <v>418</v>
      </c>
      <c r="M145" s="568">
        <v>527.4</v>
      </c>
      <c r="N145" s="568">
        <v>477.1</v>
      </c>
      <c r="O145" s="568">
        <v>484.3</v>
      </c>
      <c r="P145" s="568">
        <v>389.1</v>
      </c>
      <c r="Q145" s="568">
        <v>384.4</v>
      </c>
      <c r="R145" s="568">
        <v>334.2</v>
      </c>
      <c r="S145" s="568">
        <v>245.5</v>
      </c>
      <c r="T145" s="568">
        <v>248.9</v>
      </c>
      <c r="U145" s="568">
        <v>210.9</v>
      </c>
      <c r="V145" s="568">
        <v>165.3</v>
      </c>
    </row>
    <row r="146" spans="2:25" s="27" customFormat="1">
      <c r="B146" s="560"/>
      <c r="C146" s="12"/>
      <c r="D146" s="12"/>
      <c r="E146" s="12"/>
      <c r="F146" s="12"/>
      <c r="G146" s="12"/>
      <c r="H146" s="12"/>
      <c r="I146" s="12"/>
    </row>
    <row r="147" spans="2:25" s="27" customFormat="1">
      <c r="B147" s="560" t="s">
        <v>839</v>
      </c>
      <c r="C147" s="321" t="s">
        <v>800</v>
      </c>
      <c r="D147" s="12"/>
      <c r="E147" s="12"/>
      <c r="F147" s="12"/>
      <c r="G147" s="12"/>
      <c r="H147" s="12"/>
      <c r="I147" s="12"/>
    </row>
    <row r="148" spans="2:25" s="321" customFormat="1">
      <c r="B148" s="561" t="s">
        <v>96</v>
      </c>
      <c r="C148" s="404">
        <v>1995</v>
      </c>
      <c r="D148" s="404">
        <v>1996</v>
      </c>
      <c r="E148" s="404">
        <v>1997</v>
      </c>
      <c r="F148" s="404">
        <v>1998</v>
      </c>
      <c r="G148" s="404">
        <v>1999</v>
      </c>
      <c r="H148" s="404">
        <v>2000</v>
      </c>
      <c r="I148" s="404">
        <v>2001</v>
      </c>
      <c r="J148" s="404">
        <v>2002</v>
      </c>
      <c r="K148" s="404">
        <v>2003</v>
      </c>
      <c r="L148" s="404">
        <v>2004</v>
      </c>
      <c r="M148" s="404">
        <v>2005</v>
      </c>
      <c r="N148" s="404">
        <v>2006</v>
      </c>
      <c r="O148" s="404">
        <v>2007</v>
      </c>
      <c r="P148" s="404">
        <v>2008</v>
      </c>
      <c r="Q148" s="404">
        <v>2009</v>
      </c>
      <c r="R148" s="404">
        <v>2010</v>
      </c>
      <c r="S148" s="404">
        <v>2011</v>
      </c>
      <c r="T148" s="404">
        <v>2012</v>
      </c>
      <c r="U148" s="404">
        <v>2013</v>
      </c>
      <c r="V148" s="73">
        <v>2014</v>
      </c>
    </row>
    <row r="149" spans="2:25" s="321" customFormat="1">
      <c r="B149" s="562" t="s">
        <v>840</v>
      </c>
      <c r="C149" s="563">
        <v>1295.3</v>
      </c>
      <c r="D149" s="563">
        <v>1345.4</v>
      </c>
      <c r="E149" s="563">
        <v>1380.7</v>
      </c>
      <c r="F149" s="563">
        <v>1375</v>
      </c>
      <c r="G149" s="563">
        <v>1380</v>
      </c>
      <c r="H149" s="563">
        <v>1397.2</v>
      </c>
      <c r="I149" s="563">
        <v>1382.7</v>
      </c>
      <c r="J149" s="563">
        <v>1376</v>
      </c>
      <c r="K149" s="563">
        <v>1387.3</v>
      </c>
      <c r="L149" s="563">
        <v>1407.3</v>
      </c>
      <c r="M149" s="563">
        <v>1430.1</v>
      </c>
      <c r="N149" s="563">
        <v>1461.2</v>
      </c>
      <c r="O149" s="563">
        <v>1500.6</v>
      </c>
      <c r="P149" s="563">
        <v>1524.7</v>
      </c>
      <c r="Q149" s="563">
        <v>1478.1</v>
      </c>
      <c r="R149" s="563">
        <v>1473.9</v>
      </c>
      <c r="S149" s="563">
        <v>1475.5</v>
      </c>
      <c r="T149" s="563">
        <v>1455.6</v>
      </c>
      <c r="U149" s="563">
        <v>1499.3</v>
      </c>
      <c r="V149" s="563">
        <v>1526.5</v>
      </c>
    </row>
    <row r="150" spans="2:25" s="321" customFormat="1">
      <c r="B150" s="564" t="s">
        <v>841</v>
      </c>
      <c r="C150" s="565">
        <v>1872.2</v>
      </c>
      <c r="D150" s="565">
        <v>1836.3</v>
      </c>
      <c r="E150" s="565">
        <v>1796.1</v>
      </c>
      <c r="F150" s="565">
        <v>1725.9</v>
      </c>
      <c r="G150" s="565">
        <v>1652.3</v>
      </c>
      <c r="H150" s="565">
        <v>1572.2</v>
      </c>
      <c r="I150" s="565">
        <v>1486.8</v>
      </c>
      <c r="J150" s="565">
        <v>1398.9</v>
      </c>
      <c r="K150" s="565">
        <v>1320.4</v>
      </c>
      <c r="L150" s="565">
        <v>1268.0999999999999</v>
      </c>
      <c r="M150" s="565">
        <v>1250.5999999999999</v>
      </c>
      <c r="N150" s="565">
        <v>1270.9000000000001</v>
      </c>
      <c r="O150" s="565">
        <v>1304.5999999999999</v>
      </c>
      <c r="P150" s="565">
        <v>1288.3</v>
      </c>
      <c r="Q150" s="565">
        <v>1228.0999999999999</v>
      </c>
      <c r="R150" s="565">
        <v>1193.3</v>
      </c>
      <c r="S150" s="565">
        <v>1159.0999999999999</v>
      </c>
      <c r="T150" s="565">
        <v>1134.5</v>
      </c>
      <c r="U150" s="565">
        <v>1123.7</v>
      </c>
      <c r="V150" s="565">
        <v>1119.9000000000001</v>
      </c>
    </row>
    <row r="151" spans="2:25" s="321" customFormat="1">
      <c r="B151" s="564" t="s">
        <v>842</v>
      </c>
      <c r="C151" s="566">
        <v>1870</v>
      </c>
      <c r="D151" s="566">
        <v>1834</v>
      </c>
      <c r="E151" s="566">
        <v>1793.8</v>
      </c>
      <c r="F151" s="566">
        <v>1723.7</v>
      </c>
      <c r="G151" s="566">
        <v>1650.4</v>
      </c>
      <c r="H151" s="566">
        <v>1570.4</v>
      </c>
      <c r="I151" s="566">
        <v>1485</v>
      </c>
      <c r="J151" s="566">
        <v>1397.2</v>
      </c>
      <c r="K151" s="566">
        <v>1318.9</v>
      </c>
      <c r="L151" s="566">
        <v>1266.5</v>
      </c>
      <c r="M151" s="566">
        <v>1249</v>
      </c>
      <c r="N151" s="566">
        <v>1269.3</v>
      </c>
      <c r="O151" s="566">
        <v>1303.0999999999999</v>
      </c>
      <c r="P151" s="566">
        <v>1286.8</v>
      </c>
      <c r="Q151" s="566">
        <v>1226.5</v>
      </c>
      <c r="R151" s="566">
        <v>1191.7</v>
      </c>
      <c r="S151" s="566">
        <v>1157.5999999999999</v>
      </c>
      <c r="T151" s="566">
        <v>1132.9000000000001</v>
      </c>
      <c r="U151" s="566">
        <v>1122.2</v>
      </c>
      <c r="V151" s="566">
        <v>1118.3</v>
      </c>
    </row>
    <row r="152" spans="2:25" s="321" customFormat="1">
      <c r="B152" s="564" t="s">
        <v>843</v>
      </c>
      <c r="C152" s="566">
        <v>14.9</v>
      </c>
      <c r="D152" s="566">
        <v>15.2</v>
      </c>
      <c r="E152" s="566">
        <v>16.2</v>
      </c>
      <c r="F152" s="566">
        <v>17.2</v>
      </c>
      <c r="G152" s="566">
        <v>18.600000000000001</v>
      </c>
      <c r="H152" s="566">
        <v>20.5</v>
      </c>
      <c r="I152" s="566">
        <v>22.2</v>
      </c>
      <c r="J152" s="566">
        <v>23.9</v>
      </c>
      <c r="K152" s="566">
        <v>24.8</v>
      </c>
      <c r="L152" s="566">
        <v>26.2</v>
      </c>
      <c r="M152" s="566">
        <v>27.5</v>
      </c>
      <c r="N152" s="566">
        <v>28.6</v>
      </c>
      <c r="O152" s="566">
        <v>30.1</v>
      </c>
      <c r="P152" s="566">
        <v>30</v>
      </c>
      <c r="Q152" s="566">
        <v>29.3</v>
      </c>
      <c r="R152" s="566">
        <v>29.1</v>
      </c>
      <c r="S152" s="566">
        <v>28.6</v>
      </c>
      <c r="T152" s="566">
        <v>28.7</v>
      </c>
      <c r="U152" s="566">
        <v>29.2</v>
      </c>
      <c r="V152" s="566">
        <v>30</v>
      </c>
    </row>
    <row r="153" spans="2:25" s="321" customFormat="1">
      <c r="B153" s="564" t="s">
        <v>844</v>
      </c>
      <c r="C153" s="566">
        <v>75.5</v>
      </c>
      <c r="D153" s="566">
        <v>77.3</v>
      </c>
      <c r="E153" s="566">
        <v>77.3</v>
      </c>
      <c r="F153" s="566">
        <v>77.900000000000006</v>
      </c>
      <c r="G153" s="566">
        <v>73</v>
      </c>
      <c r="H153" s="566">
        <v>70.599999999999994</v>
      </c>
      <c r="I153" s="566">
        <v>70.599999999999994</v>
      </c>
      <c r="J153" s="566">
        <v>67.2</v>
      </c>
      <c r="K153" s="566">
        <v>70.599999999999994</v>
      </c>
      <c r="L153" s="566">
        <v>69.3</v>
      </c>
      <c r="M153" s="566">
        <v>70.599999999999994</v>
      </c>
      <c r="N153" s="566">
        <v>71.099999999999994</v>
      </c>
      <c r="O153" s="566">
        <v>74.900000000000006</v>
      </c>
      <c r="P153" s="566">
        <v>77.3</v>
      </c>
      <c r="Q153" s="566">
        <v>72.8</v>
      </c>
      <c r="R153" s="566">
        <v>70.2</v>
      </c>
      <c r="S153" s="566">
        <v>70.599999999999994</v>
      </c>
      <c r="T153" s="566">
        <v>71.900000000000006</v>
      </c>
      <c r="U153" s="566">
        <v>70.5</v>
      </c>
      <c r="V153" s="566">
        <v>65.3</v>
      </c>
    </row>
    <row r="154" spans="2:25" s="321" customFormat="1">
      <c r="B154" s="567" t="s">
        <v>845</v>
      </c>
      <c r="C154" s="568">
        <v>84.1</v>
      </c>
      <c r="D154" s="568">
        <v>103.4</v>
      </c>
      <c r="E154" s="568">
        <v>124.6</v>
      </c>
      <c r="F154" s="568">
        <v>133.30000000000001</v>
      </c>
      <c r="G154" s="568">
        <v>84.7</v>
      </c>
      <c r="H154" s="568">
        <v>133</v>
      </c>
      <c r="I154" s="568">
        <v>179.3</v>
      </c>
      <c r="J154" s="568">
        <v>175.3</v>
      </c>
      <c r="K154" s="568">
        <v>172.8</v>
      </c>
      <c r="L154" s="568">
        <v>185.8</v>
      </c>
      <c r="M154" s="568">
        <v>180.7</v>
      </c>
      <c r="N154" s="568">
        <v>215.1</v>
      </c>
      <c r="O154" s="568">
        <v>250.2</v>
      </c>
      <c r="P154" s="568">
        <v>225.9</v>
      </c>
      <c r="Q154" s="568">
        <v>268.2</v>
      </c>
      <c r="R154" s="568">
        <v>255.9</v>
      </c>
      <c r="S154" s="568">
        <v>265.7</v>
      </c>
      <c r="T154" s="568">
        <v>299.3</v>
      </c>
      <c r="U154" s="568">
        <v>325.7</v>
      </c>
      <c r="V154" s="568">
        <v>366.9</v>
      </c>
    </row>
    <row r="155" spans="2:25" s="321" customFormat="1" ht="17.25">
      <c r="B155" s="570" t="s">
        <v>46</v>
      </c>
      <c r="C155" s="571">
        <f>+C149+C150+C152+C153+C154</f>
        <v>3342</v>
      </c>
      <c r="D155" s="571">
        <f t="shared" ref="D155:V155" si="22">+D149+D150+D152+D153+D154</f>
        <v>3377.6</v>
      </c>
      <c r="E155" s="571">
        <f t="shared" si="22"/>
        <v>3394.9</v>
      </c>
      <c r="F155" s="571">
        <f t="shared" si="22"/>
        <v>3329.3</v>
      </c>
      <c r="G155" s="571">
        <f t="shared" si="22"/>
        <v>3208.6</v>
      </c>
      <c r="H155" s="571">
        <f t="shared" si="22"/>
        <v>3193.5</v>
      </c>
      <c r="I155" s="571">
        <f t="shared" si="22"/>
        <v>3141.6</v>
      </c>
      <c r="J155" s="571">
        <f t="shared" si="22"/>
        <v>3041.3</v>
      </c>
      <c r="K155" s="571">
        <f t="shared" si="22"/>
        <v>2975.9</v>
      </c>
      <c r="L155" s="571">
        <f t="shared" si="22"/>
        <v>2956.7</v>
      </c>
      <c r="M155" s="571">
        <f t="shared" si="22"/>
        <v>2959.4999999999995</v>
      </c>
      <c r="N155" s="571">
        <f t="shared" si="22"/>
        <v>3046.9</v>
      </c>
      <c r="O155" s="571">
        <f t="shared" si="22"/>
        <v>3160.3999999999996</v>
      </c>
      <c r="P155" s="571">
        <f t="shared" si="22"/>
        <v>3146.2000000000003</v>
      </c>
      <c r="Q155" s="571">
        <f t="shared" si="22"/>
        <v>3076.5</v>
      </c>
      <c r="R155" s="571">
        <f t="shared" si="22"/>
        <v>3022.3999999999996</v>
      </c>
      <c r="S155" s="571">
        <f t="shared" si="22"/>
        <v>2999.4999999999995</v>
      </c>
      <c r="T155" s="571">
        <f t="shared" si="22"/>
        <v>2990</v>
      </c>
      <c r="U155" s="571">
        <f t="shared" si="22"/>
        <v>3048.3999999999996</v>
      </c>
      <c r="V155" s="571">
        <f t="shared" si="22"/>
        <v>3108.6000000000004</v>
      </c>
    </row>
    <row r="156" spans="2:25" s="27" customFormat="1">
      <c r="B156" s="560" t="s">
        <v>94</v>
      </c>
      <c r="C156" s="321" t="s">
        <v>800</v>
      </c>
      <c r="D156" s="12"/>
      <c r="E156" s="12"/>
      <c r="F156" s="12"/>
      <c r="G156" s="12"/>
      <c r="H156" s="12"/>
      <c r="I156" s="12"/>
    </row>
    <row r="157" spans="2:25" s="321" customFormat="1">
      <c r="B157" s="561" t="s">
        <v>96</v>
      </c>
      <c r="C157" s="404">
        <v>1995</v>
      </c>
      <c r="D157" s="404">
        <v>1996</v>
      </c>
      <c r="E157" s="404">
        <v>1997</v>
      </c>
      <c r="F157" s="404">
        <v>1998</v>
      </c>
      <c r="G157" s="404">
        <v>1999</v>
      </c>
      <c r="H157" s="404">
        <v>2000</v>
      </c>
      <c r="I157" s="404">
        <v>2001</v>
      </c>
      <c r="J157" s="404">
        <v>2002</v>
      </c>
      <c r="K157" s="404">
        <v>2003</v>
      </c>
      <c r="L157" s="404">
        <v>2004</v>
      </c>
      <c r="M157" s="404">
        <v>2005</v>
      </c>
      <c r="N157" s="404">
        <v>2006</v>
      </c>
      <c r="O157" s="404">
        <v>2007</v>
      </c>
      <c r="P157" s="404">
        <v>2008</v>
      </c>
      <c r="Q157" s="404">
        <v>2009</v>
      </c>
      <c r="R157" s="404">
        <v>2010</v>
      </c>
      <c r="S157" s="404">
        <v>2011</v>
      </c>
      <c r="T157" s="404">
        <v>2012</v>
      </c>
      <c r="U157" s="404">
        <v>2013</v>
      </c>
      <c r="V157" s="73">
        <v>2014</v>
      </c>
      <c r="W157" s="465" t="s">
        <v>97</v>
      </c>
      <c r="X157" s="465" t="s">
        <v>98</v>
      </c>
    </row>
    <row r="158" spans="2:25" s="321" customFormat="1">
      <c r="B158" s="562" t="s">
        <v>99</v>
      </c>
      <c r="C158" s="563">
        <v>534.4</v>
      </c>
      <c r="D158" s="563">
        <v>536.79999999999995</v>
      </c>
      <c r="E158" s="563">
        <v>563.1</v>
      </c>
      <c r="F158" s="563">
        <v>550.5</v>
      </c>
      <c r="G158" s="563">
        <v>395.4</v>
      </c>
      <c r="H158" s="563">
        <v>466.6</v>
      </c>
      <c r="I158" s="563">
        <v>527.9</v>
      </c>
      <c r="J158" s="563">
        <v>491</v>
      </c>
      <c r="K158" s="563">
        <v>456</v>
      </c>
      <c r="L158" s="563">
        <v>475.7</v>
      </c>
      <c r="M158" s="563">
        <v>366.6</v>
      </c>
      <c r="N158" s="563">
        <v>397.6</v>
      </c>
      <c r="O158" s="563">
        <v>492.7</v>
      </c>
      <c r="P158" s="563">
        <v>671.2</v>
      </c>
      <c r="Q158" s="563">
        <v>642.9</v>
      </c>
      <c r="R158" s="563">
        <v>632.29999999999995</v>
      </c>
      <c r="S158" s="563">
        <v>680.4</v>
      </c>
      <c r="T158" s="563">
        <v>654.9</v>
      </c>
      <c r="U158" s="563">
        <v>573.20000000000005</v>
      </c>
      <c r="V158" s="563">
        <v>548.20000000000005</v>
      </c>
      <c r="W158" s="576">
        <f t="shared" ref="W158:W163" si="23">+V158-C158</f>
        <v>13.800000000000068</v>
      </c>
      <c r="X158" s="101">
        <f>+V158/C158</f>
        <v>1.0258233532934133</v>
      </c>
    </row>
    <row r="159" spans="2:25" s="321" customFormat="1">
      <c r="B159" s="564" t="s">
        <v>100</v>
      </c>
      <c r="C159" s="565">
        <v>45.9</v>
      </c>
      <c r="D159" s="565">
        <v>55.5</v>
      </c>
      <c r="E159" s="565">
        <v>53.3</v>
      </c>
      <c r="F159" s="565">
        <v>59.1</v>
      </c>
      <c r="G159" s="565">
        <v>61.2</v>
      </c>
      <c r="H159" s="565">
        <v>46</v>
      </c>
      <c r="I159" s="565">
        <v>42.7</v>
      </c>
      <c r="J159" s="565">
        <v>36.299999999999997</v>
      </c>
      <c r="K159" s="565">
        <v>15.5</v>
      </c>
      <c r="L159" s="565">
        <v>13.6</v>
      </c>
      <c r="M159" s="565">
        <v>36.799999999999997</v>
      </c>
      <c r="N159" s="565">
        <v>46.8</v>
      </c>
      <c r="O159" s="565">
        <v>52.6</v>
      </c>
      <c r="P159" s="565">
        <v>33.799999999999997</v>
      </c>
      <c r="Q159" s="565">
        <v>47</v>
      </c>
      <c r="R159" s="565">
        <v>59.2</v>
      </c>
      <c r="S159" s="565">
        <v>79.5</v>
      </c>
      <c r="T159" s="565">
        <v>78.3</v>
      </c>
      <c r="U159" s="565">
        <v>78.5</v>
      </c>
      <c r="V159" s="565">
        <v>139.69999999999999</v>
      </c>
      <c r="W159" s="577">
        <f t="shared" si="23"/>
        <v>93.799999999999983</v>
      </c>
      <c r="X159" s="103">
        <f>+V159/C159</f>
        <v>3.043572984749455</v>
      </c>
    </row>
    <row r="160" spans="2:25" s="321" customFormat="1">
      <c r="B160" s="564" t="s">
        <v>101</v>
      </c>
      <c r="C160" s="566">
        <v>386.9</v>
      </c>
      <c r="D160" s="566">
        <v>376.8</v>
      </c>
      <c r="E160" s="566">
        <v>358.1</v>
      </c>
      <c r="F160" s="566">
        <v>308.2</v>
      </c>
      <c r="G160" s="566">
        <v>278.8</v>
      </c>
      <c r="H160" s="566">
        <v>249.7</v>
      </c>
      <c r="I160" s="566">
        <v>213.3</v>
      </c>
      <c r="J160" s="566">
        <v>170.5</v>
      </c>
      <c r="K160" s="566">
        <v>160.80000000000001</v>
      </c>
      <c r="L160" s="566">
        <v>138.30000000000001</v>
      </c>
      <c r="M160" s="566">
        <v>145.4</v>
      </c>
      <c r="N160" s="566">
        <v>155.5</v>
      </c>
      <c r="O160" s="566">
        <v>171.2</v>
      </c>
      <c r="P160" s="566">
        <v>109.7</v>
      </c>
      <c r="Q160" s="566">
        <v>75.3</v>
      </c>
      <c r="R160" s="566">
        <v>31.4</v>
      </c>
      <c r="S160" s="566">
        <v>-17.600000000000001</v>
      </c>
      <c r="T160" s="566">
        <v>-41.9</v>
      </c>
      <c r="U160" s="566">
        <v>-5.9</v>
      </c>
      <c r="V160" s="566">
        <v>-13.5</v>
      </c>
      <c r="W160" s="578">
        <f t="shared" si="23"/>
        <v>-400.4</v>
      </c>
      <c r="X160" s="105" t="s">
        <v>102</v>
      </c>
      <c r="Y160" s="321" t="s">
        <v>846</v>
      </c>
    </row>
    <row r="161" spans="2:29" s="321" customFormat="1">
      <c r="B161" s="564" t="s">
        <v>103</v>
      </c>
      <c r="C161" s="566">
        <v>2294.5</v>
      </c>
      <c r="D161" s="566">
        <v>2329.1999999999998</v>
      </c>
      <c r="E161" s="566">
        <v>2338.3000000000002</v>
      </c>
      <c r="F161" s="566">
        <v>2333.6</v>
      </c>
      <c r="G161" s="566">
        <v>2395.4</v>
      </c>
      <c r="H161" s="566">
        <v>2358.5</v>
      </c>
      <c r="I161" s="566">
        <v>2282.1999999999998</v>
      </c>
      <c r="J161" s="566">
        <v>2268</v>
      </c>
      <c r="K161" s="566">
        <v>2271.6999999999998</v>
      </c>
      <c r="L161" s="566">
        <v>2255.5</v>
      </c>
      <c r="M161" s="566">
        <v>2336.8000000000002</v>
      </c>
      <c r="N161" s="566">
        <v>2366.9</v>
      </c>
      <c r="O161" s="566">
        <v>2360.1</v>
      </c>
      <c r="P161" s="566">
        <v>2246.8000000000002</v>
      </c>
      <c r="Q161" s="566">
        <v>2229.3000000000002</v>
      </c>
      <c r="R161" s="566">
        <v>2220.4</v>
      </c>
      <c r="S161" s="566">
        <v>2191</v>
      </c>
      <c r="T161" s="566">
        <v>2230.9</v>
      </c>
      <c r="U161" s="566">
        <v>2330.5</v>
      </c>
      <c r="V161" s="566">
        <v>2359.4</v>
      </c>
      <c r="W161" s="579">
        <f t="shared" si="23"/>
        <v>64.900000000000091</v>
      </c>
      <c r="X161" s="105">
        <f>+V161/C161</f>
        <v>1.028285029418174</v>
      </c>
    </row>
    <row r="162" spans="2:29" s="321" customFormat="1">
      <c r="B162" s="567" t="s">
        <v>104</v>
      </c>
      <c r="C162" s="568">
        <v>80.2</v>
      </c>
      <c r="D162" s="568">
        <v>79.3</v>
      </c>
      <c r="E162" s="568">
        <v>82</v>
      </c>
      <c r="F162" s="568">
        <v>77.7</v>
      </c>
      <c r="G162" s="568">
        <v>77.900000000000006</v>
      </c>
      <c r="H162" s="568">
        <v>72.7</v>
      </c>
      <c r="I162" s="568">
        <v>75.3</v>
      </c>
      <c r="J162" s="568">
        <v>75.5</v>
      </c>
      <c r="K162" s="568">
        <v>72</v>
      </c>
      <c r="L162" s="568">
        <v>73.400000000000006</v>
      </c>
      <c r="M162" s="568">
        <v>74</v>
      </c>
      <c r="N162" s="568">
        <v>79.900000000000006</v>
      </c>
      <c r="O162" s="568">
        <v>83.7</v>
      </c>
      <c r="P162" s="568">
        <v>84.7</v>
      </c>
      <c r="Q162" s="568">
        <v>82.1</v>
      </c>
      <c r="R162" s="568">
        <v>79.2</v>
      </c>
      <c r="S162" s="568">
        <v>66.2</v>
      </c>
      <c r="T162" s="568">
        <v>68</v>
      </c>
      <c r="U162" s="568">
        <v>72.2</v>
      </c>
      <c r="V162" s="568">
        <v>74.7</v>
      </c>
      <c r="W162" s="580">
        <f t="shared" si="23"/>
        <v>-5.5</v>
      </c>
      <c r="X162" s="107">
        <f>+V162/C162</f>
        <v>0.9314214463840399</v>
      </c>
    </row>
    <row r="163" spans="2:29" s="321" customFormat="1" ht="17.25">
      <c r="B163" s="570" t="s">
        <v>46</v>
      </c>
      <c r="C163" s="571">
        <f t="shared" ref="C163:V163" si="24">+C158+C159+C160+C161+C162</f>
        <v>3341.8999999999996</v>
      </c>
      <c r="D163" s="571">
        <f t="shared" si="24"/>
        <v>3377.6</v>
      </c>
      <c r="E163" s="571">
        <f t="shared" si="24"/>
        <v>3394.8</v>
      </c>
      <c r="F163" s="571">
        <f t="shared" si="24"/>
        <v>3329.0999999999995</v>
      </c>
      <c r="G163" s="571">
        <f t="shared" si="24"/>
        <v>3208.7000000000003</v>
      </c>
      <c r="H163" s="571">
        <f t="shared" si="24"/>
        <v>3193.5</v>
      </c>
      <c r="I163" s="571">
        <f t="shared" si="24"/>
        <v>3141.4</v>
      </c>
      <c r="J163" s="571">
        <f t="shared" si="24"/>
        <v>3041.3</v>
      </c>
      <c r="K163" s="571">
        <f t="shared" si="24"/>
        <v>2976</v>
      </c>
      <c r="L163" s="571">
        <f t="shared" si="24"/>
        <v>2956.5</v>
      </c>
      <c r="M163" s="571">
        <f t="shared" si="24"/>
        <v>2959.6000000000004</v>
      </c>
      <c r="N163" s="571">
        <f t="shared" si="24"/>
        <v>3046.7000000000003</v>
      </c>
      <c r="O163" s="571">
        <f t="shared" si="24"/>
        <v>3160.2999999999997</v>
      </c>
      <c r="P163" s="571">
        <f t="shared" si="24"/>
        <v>3146.2</v>
      </c>
      <c r="Q163" s="571">
        <f t="shared" si="24"/>
        <v>3076.6</v>
      </c>
      <c r="R163" s="571">
        <f t="shared" si="24"/>
        <v>3022.5</v>
      </c>
      <c r="S163" s="571">
        <f t="shared" si="24"/>
        <v>2999.5</v>
      </c>
      <c r="T163" s="571">
        <f t="shared" si="24"/>
        <v>2990.2</v>
      </c>
      <c r="U163" s="571">
        <f t="shared" si="24"/>
        <v>3048.5</v>
      </c>
      <c r="V163" s="571">
        <f t="shared" si="24"/>
        <v>3108.5</v>
      </c>
      <c r="W163" s="571">
        <f t="shared" si="23"/>
        <v>-233.39999999999964</v>
      </c>
      <c r="X163" s="108">
        <f>+V163/C163</f>
        <v>0.93015949011041632</v>
      </c>
    </row>
    <row r="164" spans="2:29" s="27" customFormat="1">
      <c r="B164" s="560" t="s">
        <v>847</v>
      </c>
      <c r="C164" s="321" t="s">
        <v>800</v>
      </c>
      <c r="D164" s="12"/>
      <c r="E164" s="12"/>
      <c r="F164" s="12"/>
      <c r="G164" s="12"/>
      <c r="H164" s="12"/>
      <c r="I164" s="12"/>
    </row>
    <row r="165" spans="2:29" s="321" customFormat="1">
      <c r="B165" s="561" t="s">
        <v>96</v>
      </c>
      <c r="C165" s="404">
        <v>1995</v>
      </c>
      <c r="D165" s="404">
        <v>1996</v>
      </c>
      <c r="E165" s="404">
        <v>1997</v>
      </c>
      <c r="F165" s="404">
        <v>1998</v>
      </c>
      <c r="G165" s="404">
        <v>1999</v>
      </c>
      <c r="H165" s="404">
        <v>2000</v>
      </c>
      <c r="I165" s="404">
        <v>2001</v>
      </c>
      <c r="J165" s="404">
        <v>2002</v>
      </c>
      <c r="K165" s="404">
        <v>2003</v>
      </c>
      <c r="L165" s="404">
        <v>2004</v>
      </c>
      <c r="M165" s="404">
        <v>2005</v>
      </c>
      <c r="N165" s="404">
        <v>2006</v>
      </c>
      <c r="O165" s="404">
        <v>2007</v>
      </c>
      <c r="P165" s="404">
        <v>2008</v>
      </c>
      <c r="Q165" s="404">
        <v>2009</v>
      </c>
      <c r="R165" s="404">
        <v>2010</v>
      </c>
      <c r="S165" s="404">
        <v>2011</v>
      </c>
      <c r="T165" s="404">
        <v>2012</v>
      </c>
      <c r="U165" s="404">
        <v>2013</v>
      </c>
      <c r="V165" s="73">
        <v>2014</v>
      </c>
    </row>
    <row r="166" spans="2:29" s="321" customFormat="1">
      <c r="B166" s="562" t="s">
        <v>848</v>
      </c>
      <c r="C166" s="563">
        <v>1870</v>
      </c>
      <c r="D166" s="563">
        <v>1834</v>
      </c>
      <c r="E166" s="563">
        <v>1793.8</v>
      </c>
      <c r="F166" s="563">
        <v>1723.7</v>
      </c>
      <c r="G166" s="563">
        <v>1650.4</v>
      </c>
      <c r="H166" s="563">
        <v>1570.4</v>
      </c>
      <c r="I166" s="563">
        <v>1485</v>
      </c>
      <c r="J166" s="563">
        <v>1397.2</v>
      </c>
      <c r="K166" s="563">
        <v>1318.9</v>
      </c>
      <c r="L166" s="563">
        <v>1266.5</v>
      </c>
      <c r="M166" s="563">
        <v>1249</v>
      </c>
      <c r="N166" s="563">
        <v>1269.3</v>
      </c>
      <c r="O166" s="563">
        <v>1303.0999999999999</v>
      </c>
      <c r="P166" s="563">
        <v>1286.8</v>
      </c>
      <c r="Q166" s="563">
        <v>1226.5</v>
      </c>
      <c r="R166" s="563">
        <v>1191.7</v>
      </c>
      <c r="S166" s="563">
        <v>1157.5999999999999</v>
      </c>
      <c r="T166" s="563">
        <v>1132.9000000000001</v>
      </c>
      <c r="U166" s="563">
        <v>1122.2</v>
      </c>
      <c r="V166" s="563">
        <v>1118.3</v>
      </c>
    </row>
    <row r="167" spans="2:29" s="321" customFormat="1">
      <c r="B167" s="564" t="s">
        <v>849</v>
      </c>
      <c r="C167" s="565">
        <v>-91</v>
      </c>
      <c r="D167" s="565">
        <f>+D166-C166</f>
        <v>-36</v>
      </c>
      <c r="E167" s="565">
        <f t="shared" ref="E167:V167" si="25">+E166-D166</f>
        <v>-40.200000000000045</v>
      </c>
      <c r="F167" s="565">
        <f t="shared" si="25"/>
        <v>-70.099999999999909</v>
      </c>
      <c r="G167" s="565">
        <f t="shared" si="25"/>
        <v>-73.299999999999955</v>
      </c>
      <c r="H167" s="565">
        <f t="shared" si="25"/>
        <v>-80</v>
      </c>
      <c r="I167" s="565">
        <f t="shared" si="25"/>
        <v>-85.400000000000091</v>
      </c>
      <c r="J167" s="565">
        <f t="shared" si="25"/>
        <v>-87.799999999999955</v>
      </c>
      <c r="K167" s="565">
        <f t="shared" si="25"/>
        <v>-78.299999999999955</v>
      </c>
      <c r="L167" s="565">
        <f t="shared" si="25"/>
        <v>-52.400000000000091</v>
      </c>
      <c r="M167" s="565">
        <f t="shared" si="25"/>
        <v>-17.5</v>
      </c>
      <c r="N167" s="565">
        <f t="shared" si="25"/>
        <v>20.299999999999955</v>
      </c>
      <c r="O167" s="565">
        <f t="shared" si="25"/>
        <v>33.799999999999955</v>
      </c>
      <c r="P167" s="565">
        <f t="shared" si="25"/>
        <v>-16.299999999999955</v>
      </c>
      <c r="Q167" s="565">
        <f t="shared" si="25"/>
        <v>-60.299999999999955</v>
      </c>
      <c r="R167" s="565">
        <f t="shared" si="25"/>
        <v>-34.799999999999955</v>
      </c>
      <c r="S167" s="565">
        <f t="shared" si="25"/>
        <v>-34.100000000000136</v>
      </c>
      <c r="T167" s="565">
        <f t="shared" si="25"/>
        <v>-24.699999999999818</v>
      </c>
      <c r="U167" s="565">
        <f t="shared" si="25"/>
        <v>-10.700000000000045</v>
      </c>
      <c r="V167" s="565">
        <f t="shared" si="25"/>
        <v>-3.9000000000000909</v>
      </c>
    </row>
    <row r="168" spans="2:29" s="548" customFormat="1">
      <c r="B168" s="581" t="s">
        <v>850</v>
      </c>
      <c r="C168" s="533">
        <v>1</v>
      </c>
      <c r="D168" s="533">
        <f>+D166/$C166</f>
        <v>0.98074866310160425</v>
      </c>
      <c r="E168" s="533">
        <f t="shared" ref="E168:V168" si="26">+E166/$C166</f>
        <v>0.9592513368983957</v>
      </c>
      <c r="F168" s="533">
        <f t="shared" si="26"/>
        <v>0.92176470588235293</v>
      </c>
      <c r="G168" s="533">
        <f t="shared" si="26"/>
        <v>0.8825668449197861</v>
      </c>
      <c r="H168" s="533">
        <f t="shared" si="26"/>
        <v>0.83978609625668454</v>
      </c>
      <c r="I168" s="533">
        <f t="shared" si="26"/>
        <v>0.79411764705882348</v>
      </c>
      <c r="J168" s="533">
        <f t="shared" si="26"/>
        <v>0.74716577540106954</v>
      </c>
      <c r="K168" s="533">
        <f t="shared" si="26"/>
        <v>0.70529411764705885</v>
      </c>
      <c r="L168" s="533">
        <f t="shared" si="26"/>
        <v>0.67727272727272725</v>
      </c>
      <c r="M168" s="533">
        <f t="shared" si="26"/>
        <v>0.66791443850267385</v>
      </c>
      <c r="N168" s="533">
        <f t="shared" si="26"/>
        <v>0.67877005347593578</v>
      </c>
      <c r="O168" s="533">
        <f t="shared" si="26"/>
        <v>0.6968449197860962</v>
      </c>
      <c r="P168" s="533">
        <f t="shared" si="26"/>
        <v>0.68812834224598929</v>
      </c>
      <c r="Q168" s="533">
        <f t="shared" si="26"/>
        <v>0.65588235294117647</v>
      </c>
      <c r="R168" s="533">
        <f t="shared" si="26"/>
        <v>0.63727272727272732</v>
      </c>
      <c r="S168" s="533">
        <f t="shared" si="26"/>
        <v>0.6190374331550802</v>
      </c>
      <c r="T168" s="533">
        <f t="shared" si="26"/>
        <v>0.6058288770053476</v>
      </c>
      <c r="U168" s="533">
        <f t="shared" si="26"/>
        <v>0.60010695187165775</v>
      </c>
      <c r="V168" s="582">
        <f t="shared" si="26"/>
        <v>0.59802139037433155</v>
      </c>
    </row>
    <row r="169" spans="2:29" s="321" customFormat="1">
      <c r="B169" s="562" t="s">
        <v>851</v>
      </c>
      <c r="C169" s="563">
        <v>455.7</v>
      </c>
      <c r="D169" s="563">
        <v>436.6</v>
      </c>
      <c r="E169" s="563">
        <v>331.2</v>
      </c>
      <c r="F169" s="563">
        <v>318.60000000000002</v>
      </c>
      <c r="G169" s="563">
        <v>523.1</v>
      </c>
      <c r="H169" s="563">
        <v>420.7</v>
      </c>
      <c r="I169" s="563">
        <v>332.5</v>
      </c>
      <c r="J169" s="563">
        <v>299.39999999999998</v>
      </c>
      <c r="K169" s="563">
        <v>408.9</v>
      </c>
      <c r="L169" s="563">
        <v>467</v>
      </c>
      <c r="M169" s="563">
        <v>729.7</v>
      </c>
      <c r="N169" s="563">
        <v>730.2</v>
      </c>
      <c r="O169" s="563">
        <v>584.20000000000005</v>
      </c>
      <c r="P169" s="563">
        <v>347.8</v>
      </c>
      <c r="Q169" s="563">
        <v>375.3</v>
      </c>
      <c r="R169" s="563">
        <v>403.8</v>
      </c>
      <c r="S169" s="563">
        <v>345.3</v>
      </c>
      <c r="T169" s="563">
        <v>421.7</v>
      </c>
      <c r="U169" s="563">
        <v>666.1</v>
      </c>
      <c r="V169" s="563">
        <v>693.4</v>
      </c>
    </row>
    <row r="170" spans="2:29" s="321" customFormat="1">
      <c r="B170" s="564" t="s">
        <v>849</v>
      </c>
      <c r="C170" s="565">
        <v>-6.5</v>
      </c>
      <c r="D170" s="565">
        <f>+D169-C169</f>
        <v>-19.099999999999966</v>
      </c>
      <c r="E170" s="565">
        <f t="shared" ref="E170:V170" si="27">+E169-D169</f>
        <v>-105.40000000000003</v>
      </c>
      <c r="F170" s="565">
        <f t="shared" si="27"/>
        <v>-12.599999999999966</v>
      </c>
      <c r="G170" s="565">
        <f t="shared" si="27"/>
        <v>204.5</v>
      </c>
      <c r="H170" s="565">
        <f t="shared" si="27"/>
        <v>-102.40000000000003</v>
      </c>
      <c r="I170" s="565">
        <f t="shared" si="27"/>
        <v>-88.199999999999989</v>
      </c>
      <c r="J170" s="565">
        <f t="shared" si="27"/>
        <v>-33.100000000000023</v>
      </c>
      <c r="K170" s="565">
        <f t="shared" si="27"/>
        <v>109.5</v>
      </c>
      <c r="L170" s="565">
        <f t="shared" si="27"/>
        <v>58.100000000000023</v>
      </c>
      <c r="M170" s="565">
        <f t="shared" si="27"/>
        <v>262.70000000000005</v>
      </c>
      <c r="N170" s="565">
        <f t="shared" si="27"/>
        <v>0.5</v>
      </c>
      <c r="O170" s="565">
        <f t="shared" si="27"/>
        <v>-146</v>
      </c>
      <c r="P170" s="565">
        <f t="shared" si="27"/>
        <v>-236.40000000000003</v>
      </c>
      <c r="Q170" s="565">
        <f t="shared" si="27"/>
        <v>27.5</v>
      </c>
      <c r="R170" s="565">
        <f t="shared" si="27"/>
        <v>28.5</v>
      </c>
      <c r="S170" s="565">
        <f t="shared" si="27"/>
        <v>-58.5</v>
      </c>
      <c r="T170" s="565">
        <f t="shared" si="27"/>
        <v>76.399999999999977</v>
      </c>
      <c r="U170" s="565">
        <f t="shared" si="27"/>
        <v>244.40000000000003</v>
      </c>
      <c r="V170" s="565">
        <f t="shared" si="27"/>
        <v>27.299999999999955</v>
      </c>
    </row>
    <row r="171" spans="2:29" s="548" customFormat="1">
      <c r="B171" s="581" t="s">
        <v>850</v>
      </c>
      <c r="C171" s="533">
        <v>1</v>
      </c>
      <c r="D171" s="533">
        <f>+D169/$C169</f>
        <v>0.95808646039060796</v>
      </c>
      <c r="E171" s="533">
        <f t="shared" ref="E171:V171" si="28">+E169/$C169</f>
        <v>0.7267939433838051</v>
      </c>
      <c r="F171" s="533">
        <f t="shared" si="28"/>
        <v>0.69914417379855176</v>
      </c>
      <c r="G171" s="533">
        <f t="shared" si="28"/>
        <v>1.1479043230195305</v>
      </c>
      <c r="H171" s="533">
        <f t="shared" si="28"/>
        <v>0.9231950844854071</v>
      </c>
      <c r="I171" s="533">
        <f t="shared" si="28"/>
        <v>0.72964669738863286</v>
      </c>
      <c r="J171" s="533">
        <f t="shared" si="28"/>
        <v>0.65701119157340349</v>
      </c>
      <c r="K171" s="533">
        <f t="shared" si="28"/>
        <v>0.89730085582620145</v>
      </c>
      <c r="L171" s="533">
        <f t="shared" si="28"/>
        <v>1.0247970155804258</v>
      </c>
      <c r="M171" s="533">
        <f t="shared" si="28"/>
        <v>1.6012727671713849</v>
      </c>
      <c r="N171" s="533">
        <f t="shared" si="28"/>
        <v>1.6023699802501647</v>
      </c>
      <c r="O171" s="533">
        <f t="shared" si="28"/>
        <v>1.2819837612464342</v>
      </c>
      <c r="P171" s="533">
        <f t="shared" si="28"/>
        <v>0.76322141759929785</v>
      </c>
      <c r="Q171" s="533">
        <f t="shared" si="28"/>
        <v>0.82356813693219233</v>
      </c>
      <c r="R171" s="533">
        <f t="shared" si="28"/>
        <v>0.88610928242264653</v>
      </c>
      <c r="S171" s="533">
        <f t="shared" si="28"/>
        <v>0.75773535220539834</v>
      </c>
      <c r="T171" s="533">
        <f t="shared" si="28"/>
        <v>0.92538951064296682</v>
      </c>
      <c r="U171" s="533">
        <f t="shared" si="28"/>
        <v>1.4617072635505817</v>
      </c>
      <c r="V171" s="582">
        <f t="shared" si="28"/>
        <v>1.521615097651964</v>
      </c>
    </row>
    <row r="172" spans="2:29" s="27" customFormat="1">
      <c r="B172" s="560" t="s">
        <v>852</v>
      </c>
      <c r="C172" s="12"/>
      <c r="D172" s="321" t="s">
        <v>800</v>
      </c>
      <c r="E172" s="12"/>
      <c r="F172" s="12"/>
      <c r="G172" s="12"/>
      <c r="H172" s="12"/>
      <c r="I172" s="12"/>
    </row>
    <row r="173" spans="2:29" s="321" customFormat="1">
      <c r="B173" s="561" t="s">
        <v>96</v>
      </c>
      <c r="C173" s="404">
        <v>1995</v>
      </c>
      <c r="D173" s="404">
        <v>1996</v>
      </c>
      <c r="E173" s="404">
        <v>1997</v>
      </c>
      <c r="F173" s="404">
        <v>1998</v>
      </c>
      <c r="G173" s="404">
        <v>1999</v>
      </c>
      <c r="H173" s="404">
        <v>2000</v>
      </c>
      <c r="I173" s="404">
        <v>2001</v>
      </c>
      <c r="J173" s="404">
        <v>2002</v>
      </c>
      <c r="K173" s="404">
        <v>2003</v>
      </c>
      <c r="L173" s="404">
        <v>2004</v>
      </c>
      <c r="M173" s="404">
        <v>2005</v>
      </c>
      <c r="N173" s="404">
        <v>2006</v>
      </c>
      <c r="O173" s="404">
        <v>2007</v>
      </c>
      <c r="P173" s="404">
        <v>2008</v>
      </c>
      <c r="Q173" s="404">
        <v>2009</v>
      </c>
      <c r="R173" s="404">
        <v>2010</v>
      </c>
      <c r="S173" s="404">
        <v>2011</v>
      </c>
      <c r="T173" s="404">
        <v>2012</v>
      </c>
      <c r="U173" s="404">
        <v>2013</v>
      </c>
      <c r="V173" s="73">
        <v>2014</v>
      </c>
      <c r="W173" s="406" t="s">
        <v>853</v>
      </c>
      <c r="X173" s="406" t="s">
        <v>854</v>
      </c>
      <c r="Y173" s="406" t="s">
        <v>855</v>
      </c>
      <c r="Z173" s="406" t="s">
        <v>856</v>
      </c>
      <c r="AA173" s="406" t="s">
        <v>857</v>
      </c>
      <c r="AB173" s="406" t="s">
        <v>858</v>
      </c>
    </row>
    <row r="174" spans="2:29" s="321" customFormat="1">
      <c r="B174" s="562" t="s">
        <v>859</v>
      </c>
      <c r="C174" s="563">
        <v>1462.4</v>
      </c>
      <c r="D174" s="563">
        <v>1460.6</v>
      </c>
      <c r="E174" s="563">
        <v>1456.8</v>
      </c>
      <c r="F174" s="563">
        <v>1424.9</v>
      </c>
      <c r="G174" s="563">
        <v>1394.6</v>
      </c>
      <c r="H174" s="563">
        <v>1344.4</v>
      </c>
      <c r="I174" s="563">
        <v>1283.8</v>
      </c>
      <c r="J174" s="563">
        <v>1225.8</v>
      </c>
      <c r="K174" s="563">
        <v>1178.2</v>
      </c>
      <c r="L174" s="563">
        <v>1141.2</v>
      </c>
      <c r="M174" s="563">
        <v>1126.7</v>
      </c>
      <c r="N174" s="563">
        <v>1146.2</v>
      </c>
      <c r="O174" s="563">
        <v>1167.3</v>
      </c>
      <c r="P174" s="563">
        <v>1143.5999999999999</v>
      </c>
      <c r="Q174" s="563">
        <v>1095.5999999999999</v>
      </c>
      <c r="R174" s="563">
        <v>1072.2</v>
      </c>
      <c r="S174" s="563">
        <v>1046.0999999999999</v>
      </c>
      <c r="T174" s="563">
        <v>1029.4000000000001</v>
      </c>
      <c r="U174" s="563">
        <v>1031.3</v>
      </c>
      <c r="V174" s="563">
        <v>1031.5999999999999</v>
      </c>
      <c r="W174" s="583">
        <f t="shared" ref="W174:W184" si="29">+C174/C$181</f>
        <v>0.54297701704229018</v>
      </c>
      <c r="X174" s="583">
        <f t="shared" ref="X174:X184" si="30">+V174/V$181</f>
        <v>0.37827729089508999</v>
      </c>
      <c r="Y174" s="583">
        <f>+X174-W174</f>
        <v>-0.16469972614720019</v>
      </c>
      <c r="Z174" s="576">
        <f>+C174</f>
        <v>1462.4</v>
      </c>
      <c r="AA174" s="576">
        <f>+V174</f>
        <v>1031.5999999999999</v>
      </c>
      <c r="AB174" s="583">
        <f>+AA174/Z174</f>
        <v>0.70541575492341346</v>
      </c>
    </row>
    <row r="175" spans="2:29" s="321" customFormat="1">
      <c r="B175" s="584" t="s">
        <v>860</v>
      </c>
      <c r="C175" s="565">
        <v>1102.8</v>
      </c>
      <c r="D175" s="565">
        <v>1085.0999999999999</v>
      </c>
      <c r="E175" s="565">
        <v>1076.7</v>
      </c>
      <c r="F175" s="565">
        <v>1050</v>
      </c>
      <c r="G175" s="565">
        <v>1022</v>
      </c>
      <c r="H175" s="565">
        <v>971.5</v>
      </c>
      <c r="I175" s="565">
        <v>916.4</v>
      </c>
      <c r="J175" s="565">
        <v>861.8</v>
      </c>
      <c r="K175" s="565">
        <v>813.3</v>
      </c>
      <c r="L175" s="565">
        <v>774</v>
      </c>
      <c r="M175" s="565">
        <v>758.7</v>
      </c>
      <c r="N175" s="565">
        <v>771.5</v>
      </c>
      <c r="O175" s="565">
        <v>790.4</v>
      </c>
      <c r="P175" s="565">
        <v>765.1</v>
      </c>
      <c r="Q175" s="565">
        <v>734.1</v>
      </c>
      <c r="R175" s="565">
        <v>715.1</v>
      </c>
      <c r="S175" s="565">
        <v>695</v>
      </c>
      <c r="T175" s="565">
        <v>683.4</v>
      </c>
      <c r="U175" s="565">
        <v>677.8</v>
      </c>
      <c r="V175" s="565">
        <v>672.5</v>
      </c>
      <c r="W175" s="585">
        <f t="shared" si="29"/>
        <v>0.40946051312516241</v>
      </c>
      <c r="X175" s="585">
        <f t="shared" si="30"/>
        <v>0.24659895126691359</v>
      </c>
      <c r="Y175" s="585">
        <f t="shared" ref="Y175:Y184" si="31">+X175-W175</f>
        <v>-0.16286156185824882</v>
      </c>
      <c r="Z175" s="586">
        <f t="shared" ref="Z175:Z184" si="32">+C175</f>
        <v>1102.8</v>
      </c>
      <c r="AA175" s="586">
        <f t="shared" ref="AA175:AA184" si="33">+V175</f>
        <v>672.5</v>
      </c>
      <c r="AB175" s="585">
        <f t="shared" ref="AB175:AB184" si="34">+AA175/Z175</f>
        <v>0.60981138919114986</v>
      </c>
      <c r="AC175" s="321" t="s">
        <v>861</v>
      </c>
    </row>
    <row r="176" spans="2:29" s="321" customFormat="1">
      <c r="B176" s="584" t="s">
        <v>862</v>
      </c>
      <c r="C176" s="565">
        <v>1230.9000000000001</v>
      </c>
      <c r="D176" s="565">
        <v>1273.3</v>
      </c>
      <c r="E176" s="565">
        <v>1292</v>
      </c>
      <c r="F176" s="565">
        <v>1321.5</v>
      </c>
      <c r="G176" s="565">
        <v>1412.4</v>
      </c>
      <c r="H176" s="565">
        <v>1421.9</v>
      </c>
      <c r="I176" s="565">
        <v>1397.8</v>
      </c>
      <c r="J176" s="565">
        <v>1431.3</v>
      </c>
      <c r="K176" s="565">
        <v>1479.7</v>
      </c>
      <c r="L176" s="565">
        <v>1500.7</v>
      </c>
      <c r="M176" s="565">
        <v>1599</v>
      </c>
      <c r="N176" s="565">
        <v>1613.6</v>
      </c>
      <c r="O176" s="565">
        <v>1570.4</v>
      </c>
      <c r="P176" s="565">
        <v>1476</v>
      </c>
      <c r="Q176" s="565">
        <v>1501.2</v>
      </c>
      <c r="R176" s="565">
        <v>1514.7</v>
      </c>
      <c r="S176" s="565">
        <v>1501.9</v>
      </c>
      <c r="T176" s="565">
        <v>1554.8</v>
      </c>
      <c r="U176" s="565">
        <v>1657.9</v>
      </c>
      <c r="V176" s="565">
        <v>1695.5</v>
      </c>
      <c r="W176" s="585">
        <f t="shared" si="29"/>
        <v>0.45702298295770988</v>
      </c>
      <c r="X176" s="585">
        <f t="shared" si="30"/>
        <v>0.62172270910491001</v>
      </c>
      <c r="Y176" s="585">
        <f t="shared" si="31"/>
        <v>0.16469972614720013</v>
      </c>
      <c r="Z176" s="586">
        <f t="shared" si="32"/>
        <v>1230.9000000000001</v>
      </c>
      <c r="AA176" s="586">
        <f t="shared" si="33"/>
        <v>1695.5</v>
      </c>
      <c r="AB176" s="585">
        <f t="shared" si="34"/>
        <v>1.3774473962141522</v>
      </c>
      <c r="AC176" s="321" t="s">
        <v>863</v>
      </c>
    </row>
    <row r="177" spans="1:29">
      <c r="A177" s="321"/>
      <c r="B177" s="564" t="s">
        <v>864</v>
      </c>
      <c r="C177" s="566">
        <v>625.1</v>
      </c>
      <c r="D177" s="566">
        <v>652.6</v>
      </c>
      <c r="E177" s="566">
        <v>695.6</v>
      </c>
      <c r="F177" s="566">
        <v>727.3</v>
      </c>
      <c r="G177" s="566">
        <v>751</v>
      </c>
      <c r="H177" s="566">
        <v>764</v>
      </c>
      <c r="I177" s="566">
        <v>776.6</v>
      </c>
      <c r="J177" s="566">
        <v>787.9</v>
      </c>
      <c r="K177" s="566">
        <v>782.8</v>
      </c>
      <c r="L177" s="566">
        <v>788</v>
      </c>
      <c r="M177" s="566">
        <v>786.8</v>
      </c>
      <c r="N177" s="566">
        <v>783.6</v>
      </c>
      <c r="O177" s="566">
        <v>790.5</v>
      </c>
      <c r="P177" s="566">
        <v>797.5</v>
      </c>
      <c r="Q177" s="566">
        <v>809.4</v>
      </c>
      <c r="R177" s="566">
        <v>820.8</v>
      </c>
      <c r="S177" s="566">
        <v>837.2</v>
      </c>
      <c r="T177" s="566">
        <v>853.9</v>
      </c>
      <c r="U177" s="566">
        <v>873.6</v>
      </c>
      <c r="V177" s="566">
        <v>890.2</v>
      </c>
      <c r="W177" s="587">
        <f t="shared" si="29"/>
        <v>0.23209445661456204</v>
      </c>
      <c r="X177" s="587">
        <f t="shared" si="30"/>
        <v>0.32642734039822524</v>
      </c>
      <c r="Y177" s="587">
        <f t="shared" si="31"/>
        <v>9.4332883783663196E-2</v>
      </c>
      <c r="Z177" s="579">
        <f t="shared" si="32"/>
        <v>625.1</v>
      </c>
      <c r="AA177" s="579">
        <f t="shared" si="33"/>
        <v>890.2</v>
      </c>
      <c r="AB177" s="587">
        <f t="shared" si="34"/>
        <v>1.424092145256759</v>
      </c>
    </row>
    <row r="178" spans="1:29">
      <c r="A178" s="321"/>
      <c r="B178" s="564" t="s">
        <v>865</v>
      </c>
      <c r="C178" s="566">
        <v>103.4</v>
      </c>
      <c r="D178" s="566">
        <v>99.4</v>
      </c>
      <c r="E178" s="566">
        <v>90.1</v>
      </c>
      <c r="F178" s="566">
        <v>83</v>
      </c>
      <c r="G178" s="566">
        <v>81.5</v>
      </c>
      <c r="H178" s="566">
        <v>82.5</v>
      </c>
      <c r="I178" s="566">
        <v>76.8</v>
      </c>
      <c r="J178" s="566">
        <v>65.099999999999994</v>
      </c>
      <c r="K178" s="566">
        <v>64.2</v>
      </c>
      <c r="L178" s="566">
        <v>71.5</v>
      </c>
      <c r="M178" s="566">
        <v>89.8</v>
      </c>
      <c r="N178" s="566">
        <v>104.4</v>
      </c>
      <c r="O178" s="566">
        <v>117</v>
      </c>
      <c r="P178" s="566">
        <v>92.4</v>
      </c>
      <c r="Q178" s="566">
        <v>98.3</v>
      </c>
      <c r="R178" s="566">
        <v>102.5</v>
      </c>
      <c r="S178" s="566">
        <v>90</v>
      </c>
      <c r="T178" s="566">
        <v>93.8</v>
      </c>
      <c r="U178" s="566">
        <v>108.8</v>
      </c>
      <c r="V178" s="566">
        <v>120.9</v>
      </c>
      <c r="W178" s="587">
        <f t="shared" si="29"/>
        <v>3.8391564252032821E-2</v>
      </c>
      <c r="X178" s="587">
        <f t="shared" si="30"/>
        <v>4.4332807744490485E-2</v>
      </c>
      <c r="Y178" s="587">
        <f t="shared" si="31"/>
        <v>5.9412434924576638E-3</v>
      </c>
      <c r="Z178" s="579">
        <f t="shared" si="32"/>
        <v>103.4</v>
      </c>
      <c r="AA178" s="579">
        <f t="shared" si="33"/>
        <v>120.9</v>
      </c>
      <c r="AB178" s="587">
        <f t="shared" si="34"/>
        <v>1.1692456479690523</v>
      </c>
      <c r="AC178" s="321" t="s">
        <v>866</v>
      </c>
    </row>
    <row r="179" spans="1:29">
      <c r="A179" s="321"/>
      <c r="B179" s="564" t="s">
        <v>867</v>
      </c>
      <c r="C179" s="566">
        <v>123.3</v>
      </c>
      <c r="D179" s="566">
        <v>119.8</v>
      </c>
      <c r="E179" s="566">
        <v>87</v>
      </c>
      <c r="F179" s="566">
        <v>81</v>
      </c>
      <c r="G179" s="566">
        <v>141.19999999999999</v>
      </c>
      <c r="H179" s="566">
        <v>121</v>
      </c>
      <c r="I179" s="566">
        <v>89.3</v>
      </c>
      <c r="J179" s="566">
        <v>83.5</v>
      </c>
      <c r="K179" s="566">
        <v>117.3</v>
      </c>
      <c r="L179" s="566">
        <v>138.30000000000001</v>
      </c>
      <c r="M179" s="566">
        <v>221.4</v>
      </c>
      <c r="N179" s="566">
        <v>220.6</v>
      </c>
      <c r="O179" s="566">
        <v>159.30000000000001</v>
      </c>
      <c r="P179" s="566">
        <v>93.6</v>
      </c>
      <c r="Q179" s="566">
        <v>93.3</v>
      </c>
      <c r="R179" s="566">
        <v>98.9</v>
      </c>
      <c r="S179" s="566">
        <v>86.7</v>
      </c>
      <c r="T179" s="566">
        <v>103.9</v>
      </c>
      <c r="U179" s="566">
        <v>156.9</v>
      </c>
      <c r="V179" s="566">
        <v>161.5</v>
      </c>
      <c r="W179" s="587">
        <f t="shared" si="29"/>
        <v>4.5780269557791554E-2</v>
      </c>
      <c r="X179" s="587">
        <f t="shared" si="30"/>
        <v>5.9220417293095233E-2</v>
      </c>
      <c r="Y179" s="587">
        <f t="shared" si="31"/>
        <v>1.3440147735303679E-2</v>
      </c>
      <c r="Z179" s="579">
        <f t="shared" si="32"/>
        <v>123.3</v>
      </c>
      <c r="AA179" s="579">
        <f t="shared" si="33"/>
        <v>161.5</v>
      </c>
      <c r="AB179" s="587">
        <f t="shared" si="34"/>
        <v>1.3098134630981346</v>
      </c>
    </row>
    <row r="180" spans="1:29">
      <c r="A180" s="321"/>
      <c r="B180" s="567" t="s">
        <v>868</v>
      </c>
      <c r="C180" s="568">
        <v>312.60000000000002</v>
      </c>
      <c r="D180" s="568">
        <v>331.4</v>
      </c>
      <c r="E180" s="568">
        <v>344.1</v>
      </c>
      <c r="F180" s="568">
        <v>356</v>
      </c>
      <c r="G180" s="568">
        <v>365.5</v>
      </c>
      <c r="H180" s="568">
        <v>375.5</v>
      </c>
      <c r="I180" s="568">
        <v>378</v>
      </c>
      <c r="J180" s="568">
        <v>417.2</v>
      </c>
      <c r="K180" s="568">
        <v>427</v>
      </c>
      <c r="L180" s="568">
        <v>418.7</v>
      </c>
      <c r="M180" s="568">
        <v>420.2</v>
      </c>
      <c r="N180" s="568">
        <v>419.9</v>
      </c>
      <c r="O180" s="568">
        <v>422.7</v>
      </c>
      <c r="P180" s="568">
        <v>421.1</v>
      </c>
      <c r="Q180" s="568">
        <v>423.9</v>
      </c>
      <c r="R180" s="568">
        <v>419.4</v>
      </c>
      <c r="S180" s="568">
        <v>418.5</v>
      </c>
      <c r="T180" s="568">
        <v>428.9</v>
      </c>
      <c r="U180" s="568">
        <v>439.1</v>
      </c>
      <c r="V180" s="568">
        <v>441.8</v>
      </c>
      <c r="W180" s="588">
        <f t="shared" si="29"/>
        <v>0.1160657928934764</v>
      </c>
      <c r="X180" s="588">
        <f t="shared" si="30"/>
        <v>0.16200359356092553</v>
      </c>
      <c r="Y180" s="588">
        <f t="shared" si="31"/>
        <v>4.5937800667449125E-2</v>
      </c>
      <c r="Z180" s="580">
        <f t="shared" si="32"/>
        <v>312.60000000000002</v>
      </c>
      <c r="AA180" s="580">
        <f t="shared" si="33"/>
        <v>441.8</v>
      </c>
      <c r="AB180" s="588">
        <f t="shared" si="34"/>
        <v>1.4133077415227127</v>
      </c>
    </row>
    <row r="181" spans="1:29" ht="20.25" customHeight="1">
      <c r="A181" s="321"/>
      <c r="B181" s="589" t="s">
        <v>869</v>
      </c>
      <c r="C181" s="590">
        <f t="shared" ref="C181:V181" si="35">+C174+C176</f>
        <v>2693.3</v>
      </c>
      <c r="D181" s="590">
        <f t="shared" si="35"/>
        <v>2733.8999999999996</v>
      </c>
      <c r="E181" s="590">
        <f t="shared" si="35"/>
        <v>2748.8</v>
      </c>
      <c r="F181" s="590">
        <f t="shared" si="35"/>
        <v>2746.4</v>
      </c>
      <c r="G181" s="590">
        <f t="shared" si="35"/>
        <v>2807</v>
      </c>
      <c r="H181" s="590">
        <f t="shared" si="35"/>
        <v>2766.3</v>
      </c>
      <c r="I181" s="590">
        <f t="shared" si="35"/>
        <v>2681.6</v>
      </c>
      <c r="J181" s="590">
        <f t="shared" si="35"/>
        <v>2657.1</v>
      </c>
      <c r="K181" s="590">
        <f t="shared" si="35"/>
        <v>2657.9</v>
      </c>
      <c r="L181" s="590">
        <f t="shared" si="35"/>
        <v>2641.9</v>
      </c>
      <c r="M181" s="590">
        <f t="shared" si="35"/>
        <v>2725.7</v>
      </c>
      <c r="N181" s="590">
        <f t="shared" si="35"/>
        <v>2759.8</v>
      </c>
      <c r="O181" s="590">
        <f t="shared" si="35"/>
        <v>2737.7</v>
      </c>
      <c r="P181" s="590">
        <f t="shared" si="35"/>
        <v>2619.6</v>
      </c>
      <c r="Q181" s="590">
        <f t="shared" si="35"/>
        <v>2596.8000000000002</v>
      </c>
      <c r="R181" s="590">
        <f t="shared" si="35"/>
        <v>2586.9</v>
      </c>
      <c r="S181" s="590">
        <f t="shared" si="35"/>
        <v>2548</v>
      </c>
      <c r="T181" s="590">
        <f t="shared" si="35"/>
        <v>2584.1999999999998</v>
      </c>
      <c r="U181" s="590">
        <f t="shared" si="35"/>
        <v>2689.2</v>
      </c>
      <c r="V181" s="590">
        <f t="shared" si="35"/>
        <v>2727.1</v>
      </c>
      <c r="W181" s="591">
        <f t="shared" si="29"/>
        <v>1</v>
      </c>
      <c r="X181" s="591">
        <f t="shared" si="30"/>
        <v>1</v>
      </c>
      <c r="Y181" s="591">
        <f t="shared" si="31"/>
        <v>0</v>
      </c>
      <c r="Z181" s="592">
        <f t="shared" si="32"/>
        <v>2693.3</v>
      </c>
      <c r="AA181" s="592">
        <f t="shared" si="33"/>
        <v>2727.1</v>
      </c>
      <c r="AB181" s="591">
        <f t="shared" si="34"/>
        <v>1.0125496602680726</v>
      </c>
    </row>
    <row r="182" spans="1:29" ht="20.25" customHeight="1">
      <c r="A182" s="321"/>
      <c r="B182" s="570" t="s">
        <v>870</v>
      </c>
      <c r="C182" s="592">
        <v>399.9</v>
      </c>
      <c r="D182" s="592">
        <v>404.8</v>
      </c>
      <c r="E182" s="592">
        <v>410.5</v>
      </c>
      <c r="F182" s="592">
        <v>412.7</v>
      </c>
      <c r="G182" s="592">
        <v>411.6</v>
      </c>
      <c r="H182" s="592">
        <v>407.7</v>
      </c>
      <c r="I182" s="592">
        <v>399.3</v>
      </c>
      <c r="J182" s="592">
        <v>389.2</v>
      </c>
      <c r="K182" s="592">
        <v>386.2</v>
      </c>
      <c r="L182" s="592">
        <v>386.3</v>
      </c>
      <c r="M182" s="592">
        <v>389</v>
      </c>
      <c r="N182" s="592">
        <v>392.8</v>
      </c>
      <c r="O182" s="592">
        <v>377.6</v>
      </c>
      <c r="P182" s="592">
        <v>372.8</v>
      </c>
      <c r="Q182" s="592">
        <v>367.5</v>
      </c>
      <c r="R182" s="592">
        <v>366.4</v>
      </c>
      <c r="S182" s="592">
        <v>357.1</v>
      </c>
      <c r="T182" s="592">
        <v>353.4</v>
      </c>
      <c r="U182" s="592">
        <v>358.7</v>
      </c>
      <c r="V182" s="592">
        <v>367.7</v>
      </c>
      <c r="W182" s="591">
        <f t="shared" si="29"/>
        <v>0.14847956039059887</v>
      </c>
      <c r="X182" s="591">
        <f t="shared" si="30"/>
        <v>0.13483187268527005</v>
      </c>
      <c r="Y182" s="591">
        <f t="shared" si="31"/>
        <v>-1.3647687705328815E-2</v>
      </c>
      <c r="Z182" s="592">
        <f t="shared" si="32"/>
        <v>399.9</v>
      </c>
      <c r="AA182" s="592">
        <f t="shared" si="33"/>
        <v>367.7</v>
      </c>
      <c r="AB182" s="591">
        <f t="shared" si="34"/>
        <v>0.91947986996749187</v>
      </c>
      <c r="AC182" s="321" t="s">
        <v>871</v>
      </c>
    </row>
    <row r="183" spans="1:29">
      <c r="A183" s="321"/>
      <c r="B183" s="564" t="s">
        <v>872</v>
      </c>
      <c r="C183" s="593">
        <v>330</v>
      </c>
      <c r="D183" s="593">
        <v>340.9</v>
      </c>
      <c r="E183" s="593">
        <v>353.7</v>
      </c>
      <c r="F183" s="593">
        <v>351.3</v>
      </c>
      <c r="G183" s="593">
        <v>353.3</v>
      </c>
      <c r="H183" s="593">
        <v>351.2</v>
      </c>
      <c r="I183" s="593">
        <v>47.4</v>
      </c>
      <c r="J183" s="593">
        <v>337.5</v>
      </c>
      <c r="K183" s="593">
        <v>332.8</v>
      </c>
      <c r="L183" s="593">
        <v>328.4</v>
      </c>
      <c r="M183" s="593">
        <v>330.2</v>
      </c>
      <c r="N183" s="593">
        <v>326.89999999999998</v>
      </c>
      <c r="O183" s="593">
        <v>321.2</v>
      </c>
      <c r="P183" s="593">
        <v>313.7</v>
      </c>
      <c r="Q183" s="593">
        <v>305.7</v>
      </c>
      <c r="R183" s="593">
        <v>301.8</v>
      </c>
      <c r="S183" s="593">
        <v>298.5</v>
      </c>
      <c r="T183" s="593">
        <v>299.2</v>
      </c>
      <c r="U183" s="593">
        <v>304</v>
      </c>
      <c r="V183" s="593">
        <v>307.60000000000002</v>
      </c>
      <c r="W183" s="594">
        <f t="shared" si="29"/>
        <v>0.12252626888946644</v>
      </c>
      <c r="X183" s="594">
        <f t="shared" si="30"/>
        <v>0.11279381027465074</v>
      </c>
      <c r="Y183" s="594">
        <f t="shared" si="31"/>
        <v>-9.7324586148156977E-3</v>
      </c>
      <c r="Z183" s="595">
        <f t="shared" si="32"/>
        <v>330</v>
      </c>
      <c r="AA183" s="595">
        <f t="shared" si="33"/>
        <v>307.60000000000002</v>
      </c>
      <c r="AB183" s="594">
        <f t="shared" si="34"/>
        <v>0.93212121212121224</v>
      </c>
    </row>
    <row r="184" spans="1:29" ht="21.75" customHeight="1">
      <c r="A184" s="321"/>
      <c r="B184" s="596" t="s">
        <v>873</v>
      </c>
      <c r="C184" s="597">
        <v>2294.5</v>
      </c>
      <c r="D184" s="597">
        <v>2329.1999999999998</v>
      </c>
      <c r="E184" s="597">
        <v>2338.3000000000002</v>
      </c>
      <c r="F184" s="597">
        <v>2333.6</v>
      </c>
      <c r="G184" s="597">
        <v>2395.4</v>
      </c>
      <c r="H184" s="597">
        <v>2358</v>
      </c>
      <c r="I184" s="597">
        <v>2282.1999999999998</v>
      </c>
      <c r="J184" s="597">
        <v>2268</v>
      </c>
      <c r="K184" s="597">
        <v>2271.6999999999998</v>
      </c>
      <c r="L184" s="597">
        <v>2255.5</v>
      </c>
      <c r="M184" s="597">
        <v>2336.8000000000002</v>
      </c>
      <c r="N184" s="597">
        <v>2366.9</v>
      </c>
      <c r="O184" s="597">
        <v>2360.1</v>
      </c>
      <c r="P184" s="597">
        <v>2246.8000000000002</v>
      </c>
      <c r="Q184" s="597">
        <v>2229.3000000000002</v>
      </c>
      <c r="R184" s="597">
        <v>2220.4</v>
      </c>
      <c r="S184" s="597">
        <v>2191</v>
      </c>
      <c r="T184" s="597">
        <v>2230.9</v>
      </c>
      <c r="U184" s="597">
        <v>2330.5</v>
      </c>
      <c r="V184" s="597">
        <v>2359.4</v>
      </c>
      <c r="W184" s="591">
        <f t="shared" si="29"/>
        <v>0.85192886050569927</v>
      </c>
      <c r="X184" s="591">
        <f t="shared" si="30"/>
        <v>0.86516812731473003</v>
      </c>
      <c r="Y184" s="591">
        <f t="shared" si="31"/>
        <v>1.3239266809030759E-2</v>
      </c>
      <c r="Z184" s="592">
        <f t="shared" si="32"/>
        <v>2294.5</v>
      </c>
      <c r="AA184" s="592">
        <f t="shared" si="33"/>
        <v>2359.4</v>
      </c>
      <c r="AB184" s="591">
        <f t="shared" si="34"/>
        <v>1.028285029418174</v>
      </c>
    </row>
    <row r="185" spans="1:29">
      <c r="Z185" s="265"/>
      <c r="AA185" s="265"/>
    </row>
    <row r="186" spans="1:29" s="27" customFormat="1">
      <c r="B186" s="560" t="s">
        <v>874</v>
      </c>
      <c r="C186" s="12"/>
      <c r="D186" s="321" t="s">
        <v>800</v>
      </c>
      <c r="E186" s="12"/>
      <c r="F186" s="12"/>
      <c r="G186" s="12"/>
      <c r="H186" s="12"/>
      <c r="I186" s="12"/>
      <c r="Z186" s="598"/>
      <c r="AA186" s="598"/>
    </row>
    <row r="187" spans="1:29">
      <c r="A187" s="321"/>
      <c r="B187" s="561" t="s">
        <v>875</v>
      </c>
      <c r="C187" s="404">
        <v>1995</v>
      </c>
      <c r="D187" s="404">
        <v>1996</v>
      </c>
      <c r="E187" s="404">
        <v>1997</v>
      </c>
      <c r="F187" s="404">
        <v>1998</v>
      </c>
      <c r="G187" s="404">
        <v>1999</v>
      </c>
      <c r="H187" s="404">
        <v>2000</v>
      </c>
      <c r="I187" s="404">
        <v>2001</v>
      </c>
      <c r="J187" s="404">
        <v>2002</v>
      </c>
      <c r="K187" s="404">
        <v>2003</v>
      </c>
      <c r="L187" s="404">
        <v>2004</v>
      </c>
      <c r="M187" s="404">
        <v>2005</v>
      </c>
      <c r="N187" s="404">
        <v>2006</v>
      </c>
      <c r="O187" s="404">
        <v>2007</v>
      </c>
      <c r="P187" s="404">
        <v>2008</v>
      </c>
      <c r="Q187" s="404">
        <v>2009</v>
      </c>
      <c r="R187" s="404">
        <v>2010</v>
      </c>
      <c r="S187" s="404">
        <v>2011</v>
      </c>
      <c r="T187" s="404">
        <v>2012</v>
      </c>
      <c r="U187" s="404">
        <v>2013</v>
      </c>
      <c r="V187" s="73">
        <v>2014</v>
      </c>
      <c r="W187" s="465" t="s">
        <v>853</v>
      </c>
      <c r="X187" s="465" t="s">
        <v>854</v>
      </c>
      <c r="Y187" s="465" t="s">
        <v>855</v>
      </c>
      <c r="Z187" s="599" t="s">
        <v>856</v>
      </c>
      <c r="AA187" s="599" t="s">
        <v>854</v>
      </c>
      <c r="AB187" s="465" t="s">
        <v>855</v>
      </c>
    </row>
    <row r="188" spans="1:29">
      <c r="A188" s="321"/>
      <c r="B188" s="562" t="s">
        <v>859</v>
      </c>
      <c r="C188" s="563">
        <f>+C131/1000-C174</f>
        <v>1795.4694999999997</v>
      </c>
      <c r="D188" s="563">
        <f t="shared" ref="D188:V188" si="36">+D131/1000-D174</f>
        <v>1813.5812999999998</v>
      </c>
      <c r="E188" s="563">
        <f t="shared" si="36"/>
        <v>1813.4687000000001</v>
      </c>
      <c r="F188" s="563">
        <f t="shared" si="36"/>
        <v>1770.9641000000001</v>
      </c>
      <c r="G188" s="563">
        <f t="shared" si="36"/>
        <v>1729.2841000000003</v>
      </c>
      <c r="H188" s="563">
        <f t="shared" si="36"/>
        <v>1716.0922999999998</v>
      </c>
      <c r="I188" s="563">
        <f t="shared" si="36"/>
        <v>1678.4192</v>
      </c>
      <c r="J188" s="563">
        <f t="shared" si="36"/>
        <v>1640.2511000000002</v>
      </c>
      <c r="K188" s="563">
        <f t="shared" si="36"/>
        <v>1624.9787000000003</v>
      </c>
      <c r="L188" s="563">
        <f t="shared" si="36"/>
        <v>1629.5497999999995</v>
      </c>
      <c r="M188" s="563">
        <f t="shared" si="36"/>
        <v>1652.0747999999996</v>
      </c>
      <c r="N188" s="563">
        <f t="shared" si="36"/>
        <v>1685.5384999999999</v>
      </c>
      <c r="O188" s="563">
        <f t="shared" si="36"/>
        <v>1742.8153999999997</v>
      </c>
      <c r="P188" s="563">
        <f t="shared" si="36"/>
        <v>1776.7449000000001</v>
      </c>
      <c r="Q188" s="563">
        <f t="shared" si="36"/>
        <v>1712.7260000000001</v>
      </c>
      <c r="R188" s="563">
        <f t="shared" si="36"/>
        <v>1694.3637999999999</v>
      </c>
      <c r="S188" s="563">
        <f t="shared" si="36"/>
        <v>1687.7212999999997</v>
      </c>
      <c r="T188" s="563">
        <f t="shared" si="36"/>
        <v>1661.4249999999997</v>
      </c>
      <c r="U188" s="563">
        <f t="shared" si="36"/>
        <v>1691.4477999999997</v>
      </c>
      <c r="V188" s="563">
        <f t="shared" si="36"/>
        <v>1710.0676000000003</v>
      </c>
      <c r="W188" s="583">
        <f>+C188/C$200</f>
        <v>0.31726834436352125</v>
      </c>
      <c r="X188" s="583">
        <f t="shared" ref="X188:X203" si="37">+D188/D$200</f>
        <v>0.31475011184972979</v>
      </c>
      <c r="Y188" s="583">
        <f>+X188-W188</f>
        <v>-2.518232513791463E-3</v>
      </c>
      <c r="Z188" s="576">
        <f t="shared" ref="Z188:Z203" si="38">+C188</f>
        <v>1795.4694999999997</v>
      </c>
      <c r="AA188" s="576">
        <f t="shared" ref="AA188:AA203" si="39">+V188</f>
        <v>1710.0676000000003</v>
      </c>
      <c r="AB188" s="583">
        <f t="shared" ref="AB188:AB203" si="40">+AA188/Z188</f>
        <v>0.95243478098625489</v>
      </c>
    </row>
    <row r="189" spans="1:29">
      <c r="A189" s="321"/>
      <c r="B189" s="564" t="s">
        <v>876</v>
      </c>
      <c r="C189" s="565">
        <f>+C132/1000</f>
        <v>1385.6749</v>
      </c>
      <c r="D189" s="565">
        <f t="shared" ref="D189:V192" si="41">+D132/1000</f>
        <v>1437.9286000000002</v>
      </c>
      <c r="E189" s="565">
        <f t="shared" si="41"/>
        <v>1474.1796999999999</v>
      </c>
      <c r="F189" s="565">
        <f t="shared" si="41"/>
        <v>1470.0088000000001</v>
      </c>
      <c r="G189" s="565">
        <f t="shared" si="41"/>
        <v>1471.5371</v>
      </c>
      <c r="H189" s="565">
        <f t="shared" si="41"/>
        <v>1488.2896000000001</v>
      </c>
      <c r="I189" s="565">
        <f t="shared" si="41"/>
        <v>1475.4659999999999</v>
      </c>
      <c r="J189" s="565">
        <f t="shared" si="41"/>
        <v>1467.1251999999999</v>
      </c>
      <c r="K189" s="565">
        <f t="shared" si="41"/>
        <v>1482.7498000000001</v>
      </c>
      <c r="L189" s="565">
        <f t="shared" si="41"/>
        <v>1502.6882000000001</v>
      </c>
      <c r="M189" s="565">
        <f t="shared" si="41"/>
        <v>1528.2078000000001</v>
      </c>
      <c r="N189" s="565">
        <f t="shared" si="41"/>
        <v>1560.8878999999999</v>
      </c>
      <c r="O189" s="565">
        <f t="shared" si="41"/>
        <v>1605.5088999999998</v>
      </c>
      <c r="P189" s="565">
        <f t="shared" si="41"/>
        <v>1632.0616</v>
      </c>
      <c r="Q189" s="565">
        <f t="shared" si="41"/>
        <v>1580.2486999999999</v>
      </c>
      <c r="R189" s="565">
        <f t="shared" si="41"/>
        <v>1573.2999</v>
      </c>
      <c r="S189" s="565">
        <f t="shared" si="41"/>
        <v>1574.7143999999998</v>
      </c>
      <c r="T189" s="565">
        <f t="shared" si="41"/>
        <v>1556.3085000000001</v>
      </c>
      <c r="U189" s="565">
        <f t="shared" si="41"/>
        <v>1599.0008</v>
      </c>
      <c r="V189" s="565">
        <f t="shared" si="41"/>
        <v>1621.779</v>
      </c>
      <c r="W189" s="600">
        <f t="shared" ref="W189:W203" si="42">+C189/C$200</f>
        <v>0.24485561094136543</v>
      </c>
      <c r="X189" s="600">
        <f t="shared" si="37"/>
        <v>0.24955494836758929</v>
      </c>
      <c r="Y189" s="600">
        <f t="shared" ref="Y189:Y203" si="43">+X189-W189</f>
        <v>4.6993374262238596E-3</v>
      </c>
      <c r="Z189" s="577">
        <f t="shared" si="38"/>
        <v>1385.6749</v>
      </c>
      <c r="AA189" s="577">
        <f t="shared" si="39"/>
        <v>1621.779</v>
      </c>
      <c r="AB189" s="600">
        <f t="shared" si="40"/>
        <v>1.1703892449809115</v>
      </c>
    </row>
    <row r="190" spans="1:29">
      <c r="A190" s="321"/>
      <c r="B190" s="564" t="s">
        <v>877</v>
      </c>
      <c r="C190" s="565">
        <f>+C133/1000</f>
        <v>75.538699999999992</v>
      </c>
      <c r="D190" s="565">
        <f t="shared" si="41"/>
        <v>77.274299999999997</v>
      </c>
      <c r="E190" s="565">
        <f t="shared" si="41"/>
        <v>77.254600000000011</v>
      </c>
      <c r="F190" s="565">
        <f t="shared" si="41"/>
        <v>77.856200000000001</v>
      </c>
      <c r="G190" s="565">
        <f t="shared" si="41"/>
        <v>72.972700000000003</v>
      </c>
      <c r="H190" s="565">
        <f t="shared" si="41"/>
        <v>70.603999999999999</v>
      </c>
      <c r="I190" s="565">
        <f t="shared" si="41"/>
        <v>70.591399999999993</v>
      </c>
      <c r="J190" s="565">
        <f t="shared" si="41"/>
        <v>67.231700000000004</v>
      </c>
      <c r="K190" s="565">
        <f t="shared" si="41"/>
        <v>70.619500000000002</v>
      </c>
      <c r="L190" s="565">
        <f t="shared" si="41"/>
        <v>69.273800000000008</v>
      </c>
      <c r="M190" s="565">
        <f t="shared" si="41"/>
        <v>70.5929</v>
      </c>
      <c r="N190" s="565">
        <f t="shared" si="41"/>
        <v>71.083699999999993</v>
      </c>
      <c r="O190" s="565">
        <f t="shared" si="41"/>
        <v>74.869100000000003</v>
      </c>
      <c r="P190" s="565">
        <f t="shared" si="41"/>
        <v>77.335100000000011</v>
      </c>
      <c r="Q190" s="565">
        <f t="shared" si="41"/>
        <v>72.768600000000006</v>
      </c>
      <c r="R190" s="565">
        <f t="shared" si="41"/>
        <v>70.244799999999998</v>
      </c>
      <c r="S190" s="565">
        <f t="shared" si="41"/>
        <v>70.565300000000008</v>
      </c>
      <c r="T190" s="565">
        <f t="shared" si="41"/>
        <v>71.933800000000005</v>
      </c>
      <c r="U190" s="565">
        <f t="shared" si="41"/>
        <v>70.457499999999996</v>
      </c>
      <c r="V190" s="565">
        <f t="shared" si="41"/>
        <v>65.294499999999999</v>
      </c>
      <c r="W190" s="600">
        <f t="shared" si="42"/>
        <v>1.3348062044146515E-2</v>
      </c>
      <c r="X190" s="600">
        <f t="shared" si="37"/>
        <v>1.3411085881900951E-2</v>
      </c>
      <c r="Y190" s="600">
        <f t="shared" si="43"/>
        <v>6.302383775443586E-5</v>
      </c>
      <c r="Z190" s="577">
        <f t="shared" si="38"/>
        <v>75.538699999999992</v>
      </c>
      <c r="AA190" s="577">
        <f t="shared" si="39"/>
        <v>65.294499999999999</v>
      </c>
      <c r="AB190" s="600">
        <f t="shared" si="40"/>
        <v>0.86438474583226887</v>
      </c>
    </row>
    <row r="191" spans="1:29">
      <c r="A191" s="321"/>
      <c r="B191" s="564" t="s">
        <v>878</v>
      </c>
      <c r="C191" s="565">
        <f>+C134/1000</f>
        <v>1295.259</v>
      </c>
      <c r="D191" s="565">
        <f t="shared" si="41"/>
        <v>1345.4091000000001</v>
      </c>
      <c r="E191" s="565">
        <f t="shared" si="41"/>
        <v>1380.7092</v>
      </c>
      <c r="F191" s="565">
        <f t="shared" si="41"/>
        <v>1374.9580000000001</v>
      </c>
      <c r="G191" s="565">
        <f t="shared" si="41"/>
        <v>1379.9781</v>
      </c>
      <c r="H191" s="565">
        <f t="shared" si="41"/>
        <v>1397.2233999999999</v>
      </c>
      <c r="I191" s="565">
        <f t="shared" si="41"/>
        <v>1382.6826000000001</v>
      </c>
      <c r="J191" s="565">
        <f t="shared" si="41"/>
        <v>1375.9636</v>
      </c>
      <c r="K191" s="565">
        <f t="shared" si="41"/>
        <v>1387.3486</v>
      </c>
      <c r="L191" s="565">
        <f t="shared" si="41"/>
        <v>1407.2556000000002</v>
      </c>
      <c r="M191" s="565">
        <f t="shared" si="41"/>
        <v>1430.1018999999999</v>
      </c>
      <c r="N191" s="565">
        <f t="shared" si="41"/>
        <v>1461.2449999999999</v>
      </c>
      <c r="O191" s="565">
        <f t="shared" si="41"/>
        <v>1500.5513000000001</v>
      </c>
      <c r="P191" s="565">
        <f t="shared" si="41"/>
        <v>1524.6912</v>
      </c>
      <c r="Q191" s="565">
        <f t="shared" si="41"/>
        <v>1478.1387</v>
      </c>
      <c r="R191" s="565">
        <f t="shared" si="41"/>
        <v>1473.9076</v>
      </c>
      <c r="S191" s="565">
        <f t="shared" si="41"/>
        <v>1475.5473</v>
      </c>
      <c r="T191" s="565">
        <f t="shared" si="41"/>
        <v>1455.6308000000001</v>
      </c>
      <c r="U191" s="565">
        <f t="shared" si="41"/>
        <v>1499.3072</v>
      </c>
      <c r="V191" s="565">
        <f t="shared" si="41"/>
        <v>1526.4865</v>
      </c>
      <c r="W191" s="600">
        <f t="shared" si="42"/>
        <v>0.22887867404706691</v>
      </c>
      <c r="X191" s="600">
        <f t="shared" si="37"/>
        <v>0.23349803215805343</v>
      </c>
      <c r="Y191" s="600">
        <f t="shared" si="43"/>
        <v>4.6193581109865156E-3</v>
      </c>
      <c r="Z191" s="577">
        <f t="shared" si="38"/>
        <v>1295.259</v>
      </c>
      <c r="AA191" s="577">
        <f t="shared" si="39"/>
        <v>1526.4865</v>
      </c>
      <c r="AB191" s="600">
        <f t="shared" si="40"/>
        <v>1.1785183503839771</v>
      </c>
    </row>
    <row r="192" spans="1:29">
      <c r="A192" s="321"/>
      <c r="B192" s="564" t="s">
        <v>879</v>
      </c>
      <c r="C192" s="565">
        <f>+C135/1000</f>
        <v>14.8772</v>
      </c>
      <c r="D192" s="565">
        <f t="shared" si="41"/>
        <v>15.245200000000001</v>
      </c>
      <c r="E192" s="565">
        <f t="shared" si="41"/>
        <v>16.215799999999998</v>
      </c>
      <c r="F192" s="565">
        <f t="shared" si="41"/>
        <v>17.194599999999998</v>
      </c>
      <c r="G192" s="565">
        <f t="shared" si="41"/>
        <v>18.586299999999998</v>
      </c>
      <c r="H192" s="565">
        <f t="shared" si="41"/>
        <v>20.4621</v>
      </c>
      <c r="I192" s="565">
        <f t="shared" si="41"/>
        <v>22.1919</v>
      </c>
      <c r="J192" s="565">
        <f t="shared" si="41"/>
        <v>23.9299</v>
      </c>
      <c r="K192" s="565">
        <f t="shared" si="41"/>
        <v>24.781700000000001</v>
      </c>
      <c r="L192" s="565">
        <f t="shared" si="41"/>
        <v>26.158799999999999</v>
      </c>
      <c r="M192" s="565">
        <f t="shared" si="41"/>
        <v>27.513000000000002</v>
      </c>
      <c r="N192" s="565">
        <f t="shared" si="41"/>
        <v>28.559200000000001</v>
      </c>
      <c r="O192" s="565">
        <f t="shared" si="41"/>
        <v>30.0885</v>
      </c>
      <c r="P192" s="565">
        <f t="shared" si="41"/>
        <v>30.035299999999999</v>
      </c>
      <c r="Q192" s="565">
        <f t="shared" si="41"/>
        <v>29.3414</v>
      </c>
      <c r="R192" s="565">
        <f t="shared" si="41"/>
        <v>29.147500000000001</v>
      </c>
      <c r="S192" s="565">
        <f t="shared" si="41"/>
        <v>28.601800000000001</v>
      </c>
      <c r="T192" s="565">
        <f t="shared" si="41"/>
        <v>28.7438</v>
      </c>
      <c r="U192" s="565">
        <f t="shared" si="41"/>
        <v>29.236099999999997</v>
      </c>
      <c r="V192" s="565">
        <f t="shared" si="41"/>
        <v>29.998000000000001</v>
      </c>
      <c r="W192" s="600">
        <f t="shared" si="42"/>
        <v>2.6288748501519959E-3</v>
      </c>
      <c r="X192" s="600">
        <f t="shared" si="37"/>
        <v>2.645830327634885E-3</v>
      </c>
      <c r="Y192" s="600">
        <f t="shared" si="43"/>
        <v>1.6955477482889086E-5</v>
      </c>
      <c r="Z192" s="577">
        <f t="shared" si="38"/>
        <v>14.8772</v>
      </c>
      <c r="AA192" s="577">
        <f t="shared" si="39"/>
        <v>29.998000000000001</v>
      </c>
      <c r="AB192" s="600">
        <f t="shared" si="40"/>
        <v>2.0163740488801656</v>
      </c>
    </row>
    <row r="193" spans="1:28">
      <c r="A193" s="321"/>
      <c r="B193" s="564" t="s">
        <v>880</v>
      </c>
      <c r="C193" s="565">
        <f>+C136/1000-C174</f>
        <v>409.79459999999995</v>
      </c>
      <c r="D193" s="565">
        <f t="shared" ref="D193:V193" si="44">+D136/1000-D174</f>
        <v>375.6527000000001</v>
      </c>
      <c r="E193" s="565">
        <f t="shared" si="44"/>
        <v>339.28899999999999</v>
      </c>
      <c r="F193" s="565">
        <f t="shared" si="44"/>
        <v>300.95529999999985</v>
      </c>
      <c r="G193" s="565">
        <f t="shared" si="44"/>
        <v>257.74700000000007</v>
      </c>
      <c r="H193" s="565">
        <f t="shared" si="44"/>
        <v>227.80269999999996</v>
      </c>
      <c r="I193" s="565">
        <f t="shared" si="44"/>
        <v>202.95319999999992</v>
      </c>
      <c r="J193" s="565">
        <f t="shared" si="44"/>
        <v>173.1259</v>
      </c>
      <c r="K193" s="565">
        <f t="shared" si="44"/>
        <v>142.22880000000009</v>
      </c>
      <c r="L193" s="565">
        <f t="shared" si="44"/>
        <v>126.86159999999995</v>
      </c>
      <c r="M193" s="565">
        <f t="shared" si="44"/>
        <v>123.86699999999996</v>
      </c>
      <c r="N193" s="565">
        <f t="shared" si="44"/>
        <v>124.65059999999994</v>
      </c>
      <c r="O193" s="565">
        <f t="shared" si="44"/>
        <v>137.30650000000014</v>
      </c>
      <c r="P193" s="565">
        <f t="shared" si="44"/>
        <v>144.68339999999989</v>
      </c>
      <c r="Q193" s="565">
        <f t="shared" si="44"/>
        <v>132.47730000000024</v>
      </c>
      <c r="R193" s="565">
        <f t="shared" si="44"/>
        <v>121.06389999999988</v>
      </c>
      <c r="S193" s="565">
        <f t="shared" si="44"/>
        <v>113.00690000000009</v>
      </c>
      <c r="T193" s="565">
        <f t="shared" si="44"/>
        <v>105.11660000000006</v>
      </c>
      <c r="U193" s="565">
        <f t="shared" si="44"/>
        <v>92.447000000000116</v>
      </c>
      <c r="V193" s="565">
        <f t="shared" si="44"/>
        <v>88.288600000000088</v>
      </c>
      <c r="W193" s="600">
        <f t="shared" si="42"/>
        <v>7.2412733422155845E-2</v>
      </c>
      <c r="X193" s="600">
        <f t="shared" si="37"/>
        <v>6.5195163482140578E-2</v>
      </c>
      <c r="Y193" s="600">
        <f t="shared" si="43"/>
        <v>-7.2175699400152671E-3</v>
      </c>
      <c r="Z193" s="577">
        <f t="shared" si="38"/>
        <v>409.79459999999995</v>
      </c>
      <c r="AA193" s="577">
        <f t="shared" si="39"/>
        <v>88.288600000000088</v>
      </c>
      <c r="AB193" s="600">
        <f t="shared" si="40"/>
        <v>0.21544598196267128</v>
      </c>
    </row>
    <row r="194" spans="1:28">
      <c r="A194" s="321"/>
      <c r="B194" s="584" t="s">
        <v>881</v>
      </c>
      <c r="C194" s="565">
        <f>+C166-C175</f>
        <v>767.2</v>
      </c>
      <c r="D194" s="565">
        <f t="shared" ref="D194:V194" si="45">+D166-D175</f>
        <v>748.90000000000009</v>
      </c>
      <c r="E194" s="565">
        <f t="shared" si="45"/>
        <v>717.09999999999991</v>
      </c>
      <c r="F194" s="565">
        <f t="shared" si="45"/>
        <v>673.7</v>
      </c>
      <c r="G194" s="565">
        <f t="shared" si="45"/>
        <v>628.40000000000009</v>
      </c>
      <c r="H194" s="565">
        <f t="shared" si="45"/>
        <v>598.90000000000009</v>
      </c>
      <c r="I194" s="565">
        <f t="shared" si="45"/>
        <v>568.6</v>
      </c>
      <c r="J194" s="565">
        <f t="shared" si="45"/>
        <v>535.40000000000009</v>
      </c>
      <c r="K194" s="565">
        <f t="shared" si="45"/>
        <v>505.60000000000014</v>
      </c>
      <c r="L194" s="565">
        <f t="shared" si="45"/>
        <v>492.5</v>
      </c>
      <c r="M194" s="565">
        <f t="shared" si="45"/>
        <v>490.29999999999995</v>
      </c>
      <c r="N194" s="565">
        <f t="shared" si="45"/>
        <v>497.79999999999995</v>
      </c>
      <c r="O194" s="565">
        <f t="shared" si="45"/>
        <v>512.69999999999993</v>
      </c>
      <c r="P194" s="565">
        <f t="shared" si="45"/>
        <v>521.69999999999993</v>
      </c>
      <c r="Q194" s="565">
        <f t="shared" si="45"/>
        <v>492.4</v>
      </c>
      <c r="R194" s="565">
        <f t="shared" si="45"/>
        <v>476.6</v>
      </c>
      <c r="S194" s="565">
        <f t="shared" si="45"/>
        <v>462.59999999999991</v>
      </c>
      <c r="T194" s="565">
        <f t="shared" si="45"/>
        <v>449.50000000000011</v>
      </c>
      <c r="U194" s="565">
        <f t="shared" si="45"/>
        <v>444.40000000000009</v>
      </c>
      <c r="V194" s="565">
        <f t="shared" si="45"/>
        <v>445.79999999999995</v>
      </c>
      <c r="W194" s="600">
        <f t="shared" si="42"/>
        <v>0.13556803599041561</v>
      </c>
      <c r="X194" s="600">
        <f t="shared" si="37"/>
        <v>0.12997286571286476</v>
      </c>
      <c r="Y194" s="600">
        <f t="shared" si="43"/>
        <v>-5.5951702775508538E-3</v>
      </c>
      <c r="Z194" s="577">
        <f t="shared" si="38"/>
        <v>767.2</v>
      </c>
      <c r="AA194" s="577">
        <f t="shared" si="39"/>
        <v>445.79999999999995</v>
      </c>
      <c r="AB194" s="600">
        <f t="shared" si="40"/>
        <v>0.58107403545359737</v>
      </c>
    </row>
    <row r="195" spans="1:28">
      <c r="A195" s="321"/>
      <c r="B195" s="584" t="s">
        <v>862</v>
      </c>
      <c r="C195" s="565">
        <f>+C137/1000-C176</f>
        <v>3863.6815999999994</v>
      </c>
      <c r="D195" s="565">
        <f t="shared" ref="D195:V195" si="46">+D137/1000-D176</f>
        <v>3948.3905999999997</v>
      </c>
      <c r="E195" s="565">
        <f t="shared" si="46"/>
        <v>4055.9645</v>
      </c>
      <c r="F195" s="565">
        <f t="shared" si="46"/>
        <v>4104.6673000000001</v>
      </c>
      <c r="G195" s="565">
        <f t="shared" si="46"/>
        <v>4296.5218000000004</v>
      </c>
      <c r="H195" s="565">
        <f t="shared" si="46"/>
        <v>4222.0823</v>
      </c>
      <c r="I195" s="565">
        <f t="shared" si="46"/>
        <v>4152.9769000000006</v>
      </c>
      <c r="J195" s="565">
        <f t="shared" si="46"/>
        <v>4136.0421999999999</v>
      </c>
      <c r="K195" s="565">
        <f t="shared" si="46"/>
        <v>4203.2820000000002</v>
      </c>
      <c r="L195" s="565">
        <f t="shared" si="46"/>
        <v>4306.0700000000006</v>
      </c>
      <c r="M195" s="565">
        <f t="shared" si="46"/>
        <v>4603.6265999999996</v>
      </c>
      <c r="N195" s="565">
        <f t="shared" si="46"/>
        <v>4553.5169999999998</v>
      </c>
      <c r="O195" s="565">
        <f t="shared" si="46"/>
        <v>4435.4004000000004</v>
      </c>
      <c r="P195" s="565">
        <f t="shared" si="46"/>
        <v>4114.1145999999999</v>
      </c>
      <c r="Q195" s="565">
        <f t="shared" si="46"/>
        <v>4150.0662000000002</v>
      </c>
      <c r="R195" s="565">
        <f t="shared" si="46"/>
        <v>4209.4229000000005</v>
      </c>
      <c r="S195" s="565">
        <f t="shared" si="46"/>
        <v>4212.9233999999997</v>
      </c>
      <c r="T195" s="565">
        <f t="shared" si="46"/>
        <v>4426.0064000000002</v>
      </c>
      <c r="U195" s="565">
        <f t="shared" si="46"/>
        <v>4914.4241000000002</v>
      </c>
      <c r="V195" s="565">
        <f t="shared" si="46"/>
        <v>5247.2132000000001</v>
      </c>
      <c r="W195" s="600">
        <f t="shared" si="42"/>
        <v>0.68273165563647875</v>
      </c>
      <c r="X195" s="600">
        <f t="shared" si="37"/>
        <v>0.68524988815027021</v>
      </c>
      <c r="Y195" s="600">
        <f t="shared" si="43"/>
        <v>2.518232513791463E-3</v>
      </c>
      <c r="Z195" s="577">
        <f t="shared" si="38"/>
        <v>3863.6815999999994</v>
      </c>
      <c r="AA195" s="577">
        <f t="shared" si="39"/>
        <v>5247.2132000000001</v>
      </c>
      <c r="AB195" s="600">
        <f t="shared" si="40"/>
        <v>1.3580863392055911</v>
      </c>
    </row>
    <row r="196" spans="1:28">
      <c r="A196" s="321"/>
      <c r="B196" s="564" t="s">
        <v>864</v>
      </c>
      <c r="C196" s="566"/>
      <c r="D196" s="566"/>
      <c r="E196" s="566"/>
      <c r="F196" s="566"/>
      <c r="G196" s="566"/>
      <c r="H196" s="566"/>
      <c r="I196" s="566"/>
      <c r="J196" s="566"/>
      <c r="K196" s="566"/>
      <c r="L196" s="566"/>
      <c r="M196" s="566"/>
      <c r="N196" s="566"/>
      <c r="O196" s="566"/>
      <c r="P196" s="566"/>
      <c r="Q196" s="566"/>
      <c r="R196" s="566"/>
      <c r="S196" s="566"/>
      <c r="T196" s="566"/>
      <c r="U196" s="566"/>
      <c r="V196" s="566"/>
      <c r="W196" s="587">
        <f t="shared" si="42"/>
        <v>0</v>
      </c>
      <c r="X196" s="587">
        <f t="shared" si="37"/>
        <v>0</v>
      </c>
      <c r="Y196" s="587">
        <f t="shared" si="43"/>
        <v>0</v>
      </c>
      <c r="Z196" s="579">
        <f t="shared" si="38"/>
        <v>0</v>
      </c>
      <c r="AA196" s="579">
        <f t="shared" si="39"/>
        <v>0</v>
      </c>
      <c r="AB196" s="587" t="e">
        <f t="shared" si="40"/>
        <v>#DIV/0!</v>
      </c>
    </row>
    <row r="197" spans="1:28">
      <c r="A197" s="321"/>
      <c r="B197" s="564" t="s">
        <v>865</v>
      </c>
      <c r="C197" s="566"/>
      <c r="D197" s="566"/>
      <c r="E197" s="566"/>
      <c r="F197" s="566"/>
      <c r="G197" s="566"/>
      <c r="H197" s="566"/>
      <c r="I197" s="566"/>
      <c r="J197" s="566"/>
      <c r="K197" s="566"/>
      <c r="L197" s="566"/>
      <c r="M197" s="566"/>
      <c r="N197" s="566"/>
      <c r="O197" s="566"/>
      <c r="P197" s="566"/>
      <c r="Q197" s="566"/>
      <c r="R197" s="566"/>
      <c r="S197" s="566"/>
      <c r="T197" s="566"/>
      <c r="U197" s="566"/>
      <c r="V197" s="566"/>
      <c r="W197" s="587">
        <f t="shared" si="42"/>
        <v>0</v>
      </c>
      <c r="X197" s="587">
        <f t="shared" si="37"/>
        <v>0</v>
      </c>
      <c r="Y197" s="587">
        <f t="shared" si="43"/>
        <v>0</v>
      </c>
      <c r="Z197" s="579">
        <f t="shared" si="38"/>
        <v>0</v>
      </c>
      <c r="AA197" s="579">
        <f t="shared" si="39"/>
        <v>0</v>
      </c>
      <c r="AB197" s="587" t="e">
        <f t="shared" si="40"/>
        <v>#DIV/0!</v>
      </c>
    </row>
    <row r="198" spans="1:28">
      <c r="A198" s="321"/>
      <c r="B198" s="564" t="s">
        <v>867</v>
      </c>
      <c r="C198" s="566">
        <f>+C138/1000-C179</f>
        <v>332.37389999999999</v>
      </c>
      <c r="D198" s="566">
        <f t="shared" ref="D198:V198" si="47">+D138/1000-D179</f>
        <v>316.83909999999997</v>
      </c>
      <c r="E198" s="566">
        <f t="shared" si="47"/>
        <v>244.21509999999995</v>
      </c>
      <c r="F198" s="566">
        <f t="shared" si="47"/>
        <v>237.63870000000003</v>
      </c>
      <c r="G198" s="566">
        <f t="shared" si="47"/>
        <v>381.89119999999997</v>
      </c>
      <c r="H198" s="566">
        <f t="shared" si="47"/>
        <v>299.71109999999999</v>
      </c>
      <c r="I198" s="566">
        <f t="shared" si="47"/>
        <v>243.23770000000002</v>
      </c>
      <c r="J198" s="566">
        <f t="shared" si="47"/>
        <v>215.94370000000004</v>
      </c>
      <c r="K198" s="566">
        <f t="shared" si="47"/>
        <v>291.64640000000003</v>
      </c>
      <c r="L198" s="566">
        <f t="shared" si="47"/>
        <v>328.65649999999999</v>
      </c>
      <c r="M198" s="566">
        <f t="shared" si="47"/>
        <v>508.31150000000002</v>
      </c>
      <c r="N198" s="566">
        <f t="shared" si="47"/>
        <v>509.59759999999994</v>
      </c>
      <c r="O198" s="566">
        <f t="shared" si="47"/>
        <v>424.91440000000006</v>
      </c>
      <c r="P198" s="566">
        <f t="shared" si="47"/>
        <v>254.17609999999999</v>
      </c>
      <c r="Q198" s="566">
        <f t="shared" si="47"/>
        <v>281.97300000000001</v>
      </c>
      <c r="R198" s="566">
        <f t="shared" si="47"/>
        <v>304.94349999999997</v>
      </c>
      <c r="S198" s="566">
        <f t="shared" si="47"/>
        <v>258.61450000000002</v>
      </c>
      <c r="T198" s="566">
        <f t="shared" si="47"/>
        <v>317.82640000000004</v>
      </c>
      <c r="U198" s="566">
        <f t="shared" si="47"/>
        <v>509.22569999999996</v>
      </c>
      <c r="V198" s="566">
        <f t="shared" si="47"/>
        <v>531.9221</v>
      </c>
      <c r="W198" s="587">
        <f t="shared" si="42"/>
        <v>5.873211266615589E-2</v>
      </c>
      <c r="X198" s="587">
        <f t="shared" si="37"/>
        <v>5.4987963408846194E-2</v>
      </c>
      <c r="Y198" s="587">
        <f t="shared" si="43"/>
        <v>-3.7441492573096966E-3</v>
      </c>
      <c r="Z198" s="579">
        <f t="shared" si="38"/>
        <v>332.37389999999999</v>
      </c>
      <c r="AA198" s="579">
        <f t="shared" si="39"/>
        <v>531.9221</v>
      </c>
      <c r="AB198" s="587">
        <f t="shared" si="40"/>
        <v>1.6003726526059958</v>
      </c>
    </row>
    <row r="199" spans="1:28">
      <c r="A199" s="321"/>
      <c r="B199" s="567" t="s">
        <v>868</v>
      </c>
      <c r="C199" s="568"/>
      <c r="D199" s="568"/>
      <c r="E199" s="568"/>
      <c r="F199" s="568"/>
      <c r="G199" s="568"/>
      <c r="H199" s="568"/>
      <c r="I199" s="568"/>
      <c r="J199" s="568"/>
      <c r="K199" s="568"/>
      <c r="L199" s="568"/>
      <c r="M199" s="568"/>
      <c r="N199" s="568"/>
      <c r="O199" s="568"/>
      <c r="P199" s="568"/>
      <c r="Q199" s="568"/>
      <c r="R199" s="568"/>
      <c r="S199" s="568"/>
      <c r="T199" s="568"/>
      <c r="U199" s="568"/>
      <c r="V199" s="568"/>
      <c r="W199" s="588">
        <f t="shared" si="42"/>
        <v>0</v>
      </c>
      <c r="X199" s="588">
        <f t="shared" si="37"/>
        <v>0</v>
      </c>
      <c r="Y199" s="588">
        <f t="shared" si="43"/>
        <v>0</v>
      </c>
      <c r="Z199" s="580">
        <f t="shared" si="38"/>
        <v>0</v>
      </c>
      <c r="AA199" s="580">
        <f t="shared" si="39"/>
        <v>0</v>
      </c>
      <c r="AB199" s="588" t="e">
        <f t="shared" si="40"/>
        <v>#DIV/0!</v>
      </c>
    </row>
    <row r="200" spans="1:28" ht="17.25">
      <c r="A200" s="321"/>
      <c r="B200" s="589" t="s">
        <v>869</v>
      </c>
      <c r="C200" s="590">
        <f t="shared" ref="C200:V200" si="48">+C188+C195</f>
        <v>5659.1510999999991</v>
      </c>
      <c r="D200" s="590">
        <f t="shared" si="48"/>
        <v>5761.9718999999996</v>
      </c>
      <c r="E200" s="590">
        <f t="shared" si="48"/>
        <v>5869.4332000000004</v>
      </c>
      <c r="F200" s="590">
        <f t="shared" si="48"/>
        <v>5875.6314000000002</v>
      </c>
      <c r="G200" s="590">
        <f t="shared" si="48"/>
        <v>6025.8059000000012</v>
      </c>
      <c r="H200" s="590">
        <f t="shared" si="48"/>
        <v>5938.1746000000003</v>
      </c>
      <c r="I200" s="590">
        <f t="shared" si="48"/>
        <v>5831.3961000000008</v>
      </c>
      <c r="J200" s="590">
        <f t="shared" si="48"/>
        <v>5776.2933000000003</v>
      </c>
      <c r="K200" s="590">
        <f t="shared" si="48"/>
        <v>5828.2607000000007</v>
      </c>
      <c r="L200" s="590">
        <f t="shared" si="48"/>
        <v>5935.6198000000004</v>
      </c>
      <c r="M200" s="590">
        <f t="shared" si="48"/>
        <v>6255.701399999999</v>
      </c>
      <c r="N200" s="590">
        <f t="shared" si="48"/>
        <v>6239.0554999999995</v>
      </c>
      <c r="O200" s="590">
        <f t="shared" si="48"/>
        <v>6178.2157999999999</v>
      </c>
      <c r="P200" s="590">
        <f t="shared" si="48"/>
        <v>5890.8595000000005</v>
      </c>
      <c r="Q200" s="590">
        <f t="shared" si="48"/>
        <v>5862.7921999999999</v>
      </c>
      <c r="R200" s="590">
        <f t="shared" si="48"/>
        <v>5903.7867000000006</v>
      </c>
      <c r="S200" s="590">
        <f t="shared" si="48"/>
        <v>5900.6446999999989</v>
      </c>
      <c r="T200" s="590">
        <f t="shared" si="48"/>
        <v>6087.4313999999995</v>
      </c>
      <c r="U200" s="590">
        <f t="shared" si="48"/>
        <v>6605.8719000000001</v>
      </c>
      <c r="V200" s="590">
        <f t="shared" si="48"/>
        <v>6957.2808000000005</v>
      </c>
      <c r="W200" s="591">
        <f t="shared" si="42"/>
        <v>1</v>
      </c>
      <c r="X200" s="591">
        <f t="shared" si="37"/>
        <v>1</v>
      </c>
      <c r="Y200" s="591">
        <f t="shared" si="43"/>
        <v>0</v>
      </c>
      <c r="Z200" s="592">
        <f t="shared" si="38"/>
        <v>5659.1510999999991</v>
      </c>
      <c r="AA200" s="592">
        <f t="shared" si="39"/>
        <v>6957.2808000000005</v>
      </c>
      <c r="AB200" s="591">
        <f t="shared" si="40"/>
        <v>1.2293859409408598</v>
      </c>
    </row>
    <row r="201" spans="1:28">
      <c r="A201" s="321"/>
      <c r="B201" s="570" t="s">
        <v>870</v>
      </c>
      <c r="C201" s="592">
        <f>+C140/1000-C182</f>
        <v>4610.6095999999998</v>
      </c>
      <c r="D201" s="592">
        <f t="shared" ref="D201:V201" si="49">+D140/1000-D182</f>
        <v>4713.5315999999993</v>
      </c>
      <c r="E201" s="592">
        <f t="shared" si="49"/>
        <v>4812.8774999999996</v>
      </c>
      <c r="F201" s="592">
        <f t="shared" si="49"/>
        <v>4880.1943000000001</v>
      </c>
      <c r="G201" s="592">
        <f t="shared" si="49"/>
        <v>5212.5867999999991</v>
      </c>
      <c r="H201" s="592">
        <f t="shared" si="49"/>
        <v>5103.2353000000003</v>
      </c>
      <c r="I201" s="592">
        <f t="shared" si="49"/>
        <v>4972.2199000000001</v>
      </c>
      <c r="J201" s="592">
        <f t="shared" si="49"/>
        <v>5002.8342000000002</v>
      </c>
      <c r="K201" s="592">
        <f t="shared" si="49"/>
        <v>5123.9639999999999</v>
      </c>
      <c r="L201" s="592">
        <f t="shared" si="49"/>
        <v>5234.6729999999998</v>
      </c>
      <c r="M201" s="592">
        <f t="shared" si="49"/>
        <v>5632.9276</v>
      </c>
      <c r="N201" s="592">
        <f t="shared" si="49"/>
        <v>5559.2359999999999</v>
      </c>
      <c r="O201" s="592">
        <f t="shared" si="49"/>
        <v>5377.9794000000002</v>
      </c>
      <c r="P201" s="592">
        <f t="shared" si="49"/>
        <v>4991.4065999999993</v>
      </c>
      <c r="Q201" s="592">
        <f t="shared" si="49"/>
        <v>5015.5201999999999</v>
      </c>
      <c r="R201" s="592">
        <f t="shared" si="49"/>
        <v>5101.8169000000007</v>
      </c>
      <c r="S201" s="592">
        <f t="shared" si="49"/>
        <v>5091.9823999999999</v>
      </c>
      <c r="T201" s="592">
        <f t="shared" si="49"/>
        <v>5328.1044000000011</v>
      </c>
      <c r="U201" s="592">
        <f t="shared" si="49"/>
        <v>5887.8921</v>
      </c>
      <c r="V201" s="592">
        <f t="shared" si="49"/>
        <v>6208.1572000000006</v>
      </c>
      <c r="W201" s="591">
        <f t="shared" si="42"/>
        <v>0.814717528924082</v>
      </c>
      <c r="X201" s="591">
        <f t="shared" si="37"/>
        <v>0.81804140697041572</v>
      </c>
      <c r="Y201" s="591">
        <f t="shared" si="43"/>
        <v>3.323878046333717E-3</v>
      </c>
      <c r="Z201" s="592">
        <f t="shared" si="38"/>
        <v>4610.6095999999998</v>
      </c>
      <c r="AA201" s="592">
        <f t="shared" si="39"/>
        <v>6208.1572000000006</v>
      </c>
      <c r="AB201" s="591">
        <f t="shared" si="40"/>
        <v>1.3464937911897812</v>
      </c>
    </row>
    <row r="202" spans="1:28">
      <c r="A202" s="321"/>
      <c r="B202" s="564" t="s">
        <v>867</v>
      </c>
      <c r="C202" s="593">
        <f>+C141/1000</f>
        <v>498.65390000000002</v>
      </c>
      <c r="D202" s="593">
        <f t="shared" ref="D202:V202" si="50">+D141/1000</f>
        <v>482.88559999999995</v>
      </c>
      <c r="E202" s="593">
        <f t="shared" si="50"/>
        <v>371.41290000000004</v>
      </c>
      <c r="F202" s="593">
        <f t="shared" si="50"/>
        <v>356.4572</v>
      </c>
      <c r="G202" s="593">
        <f t="shared" si="50"/>
        <v>623.94580000000008</v>
      </c>
      <c r="H202" s="593">
        <f t="shared" si="50"/>
        <v>496.31630000000001</v>
      </c>
      <c r="I202" s="593">
        <f t="shared" si="50"/>
        <v>392.72669999999999</v>
      </c>
      <c r="J202" s="593">
        <f t="shared" si="50"/>
        <v>352.0779</v>
      </c>
      <c r="K202" s="593">
        <f t="shared" si="50"/>
        <v>490.22480000000002</v>
      </c>
      <c r="L202" s="593">
        <f t="shared" si="50"/>
        <v>569.98900000000003</v>
      </c>
      <c r="M202" s="593">
        <f t="shared" si="50"/>
        <v>914.01659999999993</v>
      </c>
      <c r="N202" s="593">
        <f t="shared" si="50"/>
        <v>937.19730000000004</v>
      </c>
      <c r="O202" s="593">
        <f t="shared" si="50"/>
        <v>761.40940000000001</v>
      </c>
      <c r="P202" s="593">
        <f t="shared" si="50"/>
        <v>447.91129999999998</v>
      </c>
      <c r="Q202" s="593">
        <f t="shared" si="50"/>
        <v>474.97359999999998</v>
      </c>
      <c r="R202" s="593">
        <f t="shared" si="50"/>
        <v>512.83389999999997</v>
      </c>
      <c r="S202" s="593">
        <f t="shared" si="50"/>
        <v>442.12440000000004</v>
      </c>
      <c r="T202" s="593">
        <f t="shared" si="50"/>
        <v>542.42909999999995</v>
      </c>
      <c r="U202" s="593">
        <f t="shared" si="50"/>
        <v>878.97910000000002</v>
      </c>
      <c r="V202" s="593">
        <f t="shared" si="50"/>
        <v>933.13330000000008</v>
      </c>
      <c r="W202" s="594">
        <f t="shared" si="42"/>
        <v>8.8114611394631268E-2</v>
      </c>
      <c r="X202" s="594">
        <f t="shared" si="37"/>
        <v>8.3805615226967695E-2</v>
      </c>
      <c r="Y202" s="594">
        <f t="shared" si="43"/>
        <v>-4.308996167663573E-3</v>
      </c>
      <c r="Z202" s="595">
        <f t="shared" si="38"/>
        <v>498.65390000000002</v>
      </c>
      <c r="AA202" s="595">
        <f t="shared" si="39"/>
        <v>933.13330000000008</v>
      </c>
      <c r="AB202" s="594">
        <f t="shared" si="40"/>
        <v>1.8713045260450185</v>
      </c>
    </row>
    <row r="203" spans="1:28">
      <c r="A203" s="321"/>
      <c r="B203" s="596" t="s">
        <v>873</v>
      </c>
      <c r="C203" s="597">
        <f t="shared" ref="C203:V203" si="51">+C200-C201</f>
        <v>1048.5414999999994</v>
      </c>
      <c r="D203" s="597">
        <f t="shared" si="51"/>
        <v>1048.4403000000002</v>
      </c>
      <c r="E203" s="597">
        <f t="shared" si="51"/>
        <v>1056.5557000000008</v>
      </c>
      <c r="F203" s="597">
        <f t="shared" si="51"/>
        <v>995.4371000000001</v>
      </c>
      <c r="G203" s="597">
        <f t="shared" si="51"/>
        <v>813.21910000000207</v>
      </c>
      <c r="H203" s="597">
        <f t="shared" si="51"/>
        <v>834.9393</v>
      </c>
      <c r="I203" s="597">
        <f t="shared" si="51"/>
        <v>859.17620000000079</v>
      </c>
      <c r="J203" s="597">
        <f t="shared" si="51"/>
        <v>773.45910000000003</v>
      </c>
      <c r="K203" s="597">
        <f t="shared" si="51"/>
        <v>704.29670000000078</v>
      </c>
      <c r="L203" s="597">
        <f t="shared" si="51"/>
        <v>700.94680000000062</v>
      </c>
      <c r="M203" s="597">
        <f t="shared" si="51"/>
        <v>622.77379999999903</v>
      </c>
      <c r="N203" s="597">
        <f t="shared" si="51"/>
        <v>679.81949999999961</v>
      </c>
      <c r="O203" s="597">
        <f t="shared" si="51"/>
        <v>800.23639999999978</v>
      </c>
      <c r="P203" s="597">
        <f t="shared" si="51"/>
        <v>899.45290000000114</v>
      </c>
      <c r="Q203" s="597">
        <f t="shared" si="51"/>
        <v>847.27199999999993</v>
      </c>
      <c r="R203" s="597">
        <f t="shared" si="51"/>
        <v>801.96979999999985</v>
      </c>
      <c r="S203" s="597">
        <f t="shared" si="51"/>
        <v>808.66229999999905</v>
      </c>
      <c r="T203" s="597">
        <f t="shared" si="51"/>
        <v>759.32699999999841</v>
      </c>
      <c r="U203" s="597">
        <f t="shared" si="51"/>
        <v>717.97980000000007</v>
      </c>
      <c r="V203" s="597">
        <f t="shared" si="51"/>
        <v>749.1235999999999</v>
      </c>
      <c r="W203" s="591">
        <f t="shared" si="42"/>
        <v>0.185282471075918</v>
      </c>
      <c r="X203" s="591">
        <f t="shared" si="37"/>
        <v>0.18195859302958425</v>
      </c>
      <c r="Y203" s="591">
        <f t="shared" si="43"/>
        <v>-3.3238780463337447E-3</v>
      </c>
      <c r="Z203" s="592">
        <f t="shared" si="38"/>
        <v>1048.5414999999994</v>
      </c>
      <c r="AA203" s="592">
        <f t="shared" si="39"/>
        <v>749.1235999999999</v>
      </c>
      <c r="AB203" s="591">
        <f t="shared" si="40"/>
        <v>0.71444344358330147</v>
      </c>
    </row>
    <row r="205" spans="1:28" s="12" customFormat="1" ht="17.25">
      <c r="B205" s="601"/>
      <c r="C205" s="602"/>
      <c r="D205" s="602"/>
      <c r="E205" s="602"/>
      <c r="F205" s="602"/>
      <c r="G205" s="602"/>
      <c r="H205" s="602"/>
      <c r="I205" s="602"/>
      <c r="J205" s="602"/>
      <c r="K205" s="602"/>
      <c r="L205" s="602"/>
      <c r="M205" s="602"/>
      <c r="N205" s="602"/>
      <c r="O205" s="602"/>
      <c r="P205" s="602"/>
      <c r="Q205" s="602"/>
      <c r="R205" s="602"/>
      <c r="S205" s="602"/>
      <c r="T205" s="602"/>
      <c r="U205" s="602"/>
      <c r="V205" s="602"/>
    </row>
    <row r="206" spans="1:28" s="12" customFormat="1" ht="17.25">
      <c r="B206" s="601"/>
      <c r="C206" s="602"/>
      <c r="D206" s="602"/>
      <c r="E206" s="602"/>
      <c r="F206" s="602"/>
      <c r="G206" s="602"/>
      <c r="H206" s="602"/>
      <c r="I206" s="602"/>
      <c r="J206" s="602"/>
      <c r="K206" s="602"/>
      <c r="L206" s="602"/>
      <c r="M206" s="602"/>
      <c r="N206" s="602"/>
      <c r="O206" s="602"/>
      <c r="P206" s="602"/>
      <c r="Q206" s="602"/>
      <c r="R206" s="602"/>
      <c r="S206" s="602"/>
      <c r="T206" s="602"/>
      <c r="U206" s="602"/>
      <c r="V206" s="602"/>
    </row>
    <row r="207" spans="1:28" s="12" customFormat="1" ht="17.25">
      <c r="B207" s="601"/>
      <c r="C207" s="602"/>
      <c r="D207" s="602"/>
      <c r="E207" s="602"/>
      <c r="F207" s="602"/>
      <c r="G207" s="602"/>
      <c r="H207" s="602"/>
      <c r="I207" s="602"/>
      <c r="J207" s="602"/>
      <c r="K207" s="602"/>
      <c r="L207" s="602"/>
      <c r="M207" s="602"/>
      <c r="N207" s="602"/>
      <c r="O207" s="602"/>
      <c r="P207" s="602"/>
      <c r="Q207" s="602"/>
      <c r="R207" s="602"/>
      <c r="S207" s="602"/>
      <c r="T207" s="602"/>
      <c r="U207" s="602"/>
      <c r="V207" s="602"/>
    </row>
    <row r="208" spans="1:28" s="12" customFormat="1" ht="17.25">
      <c r="B208" s="601"/>
      <c r="C208" s="602"/>
      <c r="D208" s="602"/>
      <c r="E208" s="602"/>
      <c r="F208" s="602"/>
      <c r="G208" s="602"/>
      <c r="H208" s="602"/>
      <c r="I208" s="602"/>
      <c r="J208" s="602"/>
      <c r="K208" s="602"/>
      <c r="L208" s="602"/>
      <c r="M208" s="602"/>
      <c r="N208" s="602"/>
      <c r="O208" s="602"/>
      <c r="P208" s="602"/>
      <c r="Q208" s="602"/>
      <c r="R208" s="602"/>
      <c r="S208" s="602"/>
      <c r="T208" s="602"/>
      <c r="U208" s="602"/>
      <c r="V208" s="602"/>
    </row>
    <row r="209" spans="1:25" s="12" customFormat="1" ht="17.25">
      <c r="B209" s="601"/>
      <c r="C209" s="602"/>
      <c r="D209" s="602"/>
      <c r="E209" s="602"/>
      <c r="F209" s="602"/>
      <c r="G209" s="602"/>
      <c r="H209" s="602"/>
      <c r="I209" s="602"/>
      <c r="J209" s="602"/>
      <c r="K209" s="602"/>
      <c r="L209" s="602"/>
      <c r="M209" s="602"/>
      <c r="N209" s="602"/>
      <c r="O209" s="602"/>
      <c r="P209" s="602"/>
      <c r="Q209" s="602"/>
      <c r="R209" s="602"/>
      <c r="S209" s="602"/>
      <c r="T209" s="602"/>
      <c r="U209" s="602"/>
      <c r="V209" s="602"/>
    </row>
    <row r="210" spans="1:25" s="12" customFormat="1" ht="17.25">
      <c r="B210" s="601"/>
      <c r="C210" s="602"/>
      <c r="D210" s="602"/>
      <c r="E210" s="602"/>
      <c r="F210" s="602"/>
      <c r="G210" s="602"/>
      <c r="H210" s="602"/>
      <c r="I210" s="602"/>
      <c r="J210" s="602"/>
      <c r="K210" s="602"/>
      <c r="L210" s="602"/>
      <c r="M210" s="602"/>
      <c r="N210" s="602"/>
      <c r="O210" s="602"/>
      <c r="P210" s="602"/>
      <c r="Q210" s="602"/>
      <c r="R210" s="602"/>
      <c r="S210" s="602"/>
      <c r="T210" s="602"/>
      <c r="U210" s="602"/>
      <c r="V210" s="602"/>
    </row>
    <row r="211" spans="1:25" s="27" customFormat="1">
      <c r="B211" s="560" t="s">
        <v>882</v>
      </c>
      <c r="C211" s="12"/>
      <c r="D211" s="321" t="s">
        <v>800</v>
      </c>
      <c r="E211" s="12"/>
      <c r="F211" s="12"/>
      <c r="G211" s="12"/>
      <c r="H211" s="12"/>
      <c r="I211" s="12"/>
    </row>
    <row r="212" spans="1:25">
      <c r="A212" s="321"/>
      <c r="B212" s="561" t="s">
        <v>875</v>
      </c>
      <c r="C212" s="404">
        <v>1995</v>
      </c>
      <c r="D212" s="404">
        <v>1996</v>
      </c>
      <c r="E212" s="404">
        <v>1997</v>
      </c>
      <c r="F212" s="404">
        <v>1998</v>
      </c>
      <c r="G212" s="404">
        <v>1999</v>
      </c>
      <c r="H212" s="404">
        <v>2000</v>
      </c>
      <c r="I212" s="404">
        <v>2001</v>
      </c>
      <c r="J212" s="404">
        <v>2002</v>
      </c>
      <c r="K212" s="404">
        <v>2003</v>
      </c>
      <c r="L212" s="404">
        <v>2004</v>
      </c>
      <c r="M212" s="404">
        <v>2005</v>
      </c>
      <c r="N212" s="404">
        <v>2006</v>
      </c>
      <c r="O212" s="404">
        <v>2007</v>
      </c>
      <c r="P212" s="404">
        <v>2008</v>
      </c>
      <c r="Q212" s="404">
        <v>2009</v>
      </c>
      <c r="R212" s="404">
        <v>2010</v>
      </c>
      <c r="S212" s="404">
        <v>2011</v>
      </c>
      <c r="T212" s="404">
        <v>2012</v>
      </c>
      <c r="U212" s="404">
        <v>2013</v>
      </c>
      <c r="V212" s="73">
        <v>2014</v>
      </c>
      <c r="W212" s="465" t="s">
        <v>97</v>
      </c>
      <c r="X212" s="465" t="s">
        <v>98</v>
      </c>
    </row>
    <row r="213" spans="1:25">
      <c r="A213" s="321"/>
      <c r="B213" s="562" t="s">
        <v>883</v>
      </c>
      <c r="C213" s="563">
        <v>285.3</v>
      </c>
      <c r="D213" s="563">
        <v>322.10000000000002</v>
      </c>
      <c r="E213" s="563">
        <v>367.1</v>
      </c>
      <c r="F213" s="563">
        <v>353.5</v>
      </c>
      <c r="G213" s="563">
        <v>323.2</v>
      </c>
      <c r="H213" s="563">
        <v>355.4</v>
      </c>
      <c r="I213" s="563">
        <v>391.6</v>
      </c>
      <c r="J213" s="563">
        <v>383</v>
      </c>
      <c r="K213" s="563">
        <v>404.1</v>
      </c>
      <c r="L213" s="563">
        <v>456</v>
      </c>
      <c r="M213" s="563">
        <v>554.4</v>
      </c>
      <c r="N213" s="563">
        <v>612.20000000000005</v>
      </c>
      <c r="O213" s="563">
        <v>642.1</v>
      </c>
      <c r="P213" s="563">
        <v>566.4</v>
      </c>
      <c r="Q213" s="563">
        <v>592.20000000000005</v>
      </c>
      <c r="R213" s="563">
        <v>597.79999999999995</v>
      </c>
      <c r="S213" s="563">
        <v>624.70000000000005</v>
      </c>
      <c r="T213" s="563">
        <v>725.2</v>
      </c>
      <c r="U213" s="603">
        <v>868.3</v>
      </c>
      <c r="V213" s="603">
        <v>986.5</v>
      </c>
      <c r="W213" s="576">
        <f>+V213-C213</f>
        <v>701.2</v>
      </c>
      <c r="X213" s="604">
        <f>+V213/C213</f>
        <v>3.4577637574483</v>
      </c>
      <c r="Y213" s="321" t="s">
        <v>884</v>
      </c>
    </row>
    <row r="214" spans="1:25">
      <c r="A214" s="321"/>
      <c r="B214" s="564" t="s">
        <v>885</v>
      </c>
      <c r="C214" s="565">
        <v>93.6</v>
      </c>
      <c r="D214" s="565">
        <v>95.5</v>
      </c>
      <c r="E214" s="565">
        <v>112.1</v>
      </c>
      <c r="F214" s="565">
        <v>108.9</v>
      </c>
      <c r="G214" s="565">
        <v>80.2</v>
      </c>
      <c r="H214" s="565">
        <v>74.3</v>
      </c>
      <c r="I214" s="565">
        <v>80.8</v>
      </c>
      <c r="J214" s="565">
        <v>81.400000000000006</v>
      </c>
      <c r="K214" s="565">
        <v>71.8</v>
      </c>
      <c r="L214" s="565">
        <v>73.3</v>
      </c>
      <c r="M214" s="565">
        <v>81.8</v>
      </c>
      <c r="N214" s="565">
        <v>86</v>
      </c>
      <c r="O214" s="565">
        <v>101.7</v>
      </c>
      <c r="P214" s="565">
        <v>93.4</v>
      </c>
      <c r="Q214" s="565">
        <v>73</v>
      </c>
      <c r="R214" s="565">
        <v>71.5</v>
      </c>
      <c r="S214" s="565">
        <v>84.5</v>
      </c>
      <c r="T214" s="565">
        <v>89.4</v>
      </c>
      <c r="U214" s="605">
        <v>114.7</v>
      </c>
      <c r="V214" s="605">
        <v>129.5</v>
      </c>
      <c r="W214" s="577">
        <f t="shared" ref="W214:W221" si="52">+V214-C214</f>
        <v>35.900000000000006</v>
      </c>
      <c r="X214" s="600">
        <f t="shared" ref="X214:X221" si="53">+V214/C214</f>
        <v>1.3835470085470087</v>
      </c>
    </row>
    <row r="215" spans="1:25">
      <c r="A215" s="321"/>
      <c r="B215" s="564" t="s">
        <v>886</v>
      </c>
      <c r="C215" s="565">
        <v>24.5</v>
      </c>
      <c r="D215" s="565">
        <v>30</v>
      </c>
      <c r="E215" s="565">
        <v>35.299999999999997</v>
      </c>
      <c r="F215" s="565">
        <v>31.2</v>
      </c>
      <c r="G215" s="565">
        <v>25.4</v>
      </c>
      <c r="H215" s="565">
        <v>32</v>
      </c>
      <c r="I215" s="565">
        <v>39.6</v>
      </c>
      <c r="J215" s="565">
        <v>36.5</v>
      </c>
      <c r="K215" s="565">
        <v>35.9</v>
      </c>
      <c r="L215" s="565">
        <v>38.6</v>
      </c>
      <c r="M215" s="565">
        <v>45.6</v>
      </c>
      <c r="N215" s="565">
        <v>53.5</v>
      </c>
      <c r="O215" s="565">
        <v>61.9</v>
      </c>
      <c r="P215" s="565">
        <v>61.7</v>
      </c>
      <c r="Q215" s="565">
        <v>68.2</v>
      </c>
      <c r="R215" s="565">
        <v>67.7</v>
      </c>
      <c r="S215" s="565">
        <v>74.3</v>
      </c>
      <c r="T215" s="565">
        <v>91.2</v>
      </c>
      <c r="U215" s="605">
        <v>119.3</v>
      </c>
      <c r="V215" s="605">
        <v>143.9</v>
      </c>
      <c r="W215" s="577">
        <f t="shared" si="52"/>
        <v>119.4</v>
      </c>
      <c r="X215" s="606">
        <f t="shared" si="53"/>
        <v>5.8734693877551019</v>
      </c>
    </row>
    <row r="216" spans="1:25" s="265" customFormat="1">
      <c r="B216" s="607" t="s">
        <v>887</v>
      </c>
      <c r="C216" s="568">
        <v>85.9</v>
      </c>
      <c r="D216" s="568">
        <v>106.4</v>
      </c>
      <c r="E216" s="568">
        <v>121.8</v>
      </c>
      <c r="F216" s="568">
        <v>127.6</v>
      </c>
      <c r="G216" s="568">
        <v>131.30000000000001</v>
      </c>
      <c r="H216" s="568">
        <v>181.8</v>
      </c>
      <c r="I216" s="568">
        <v>212.1</v>
      </c>
      <c r="J216" s="568">
        <v>213.2</v>
      </c>
      <c r="K216" s="568">
        <v>240.4</v>
      </c>
      <c r="L216" s="568">
        <v>281.7</v>
      </c>
      <c r="M216" s="568">
        <v>332.4</v>
      </c>
      <c r="N216" s="568">
        <v>367.9</v>
      </c>
      <c r="O216" s="568">
        <v>380.9</v>
      </c>
      <c r="P216" s="568">
        <v>297.7</v>
      </c>
      <c r="Q216" s="568">
        <v>349.1</v>
      </c>
      <c r="R216" s="568">
        <v>352.5</v>
      </c>
      <c r="S216" s="568">
        <v>354.3</v>
      </c>
      <c r="T216" s="568">
        <v>409.8</v>
      </c>
      <c r="U216" s="608">
        <v>486.3</v>
      </c>
      <c r="V216" s="608">
        <v>551.4</v>
      </c>
      <c r="W216" s="609">
        <f t="shared" si="52"/>
        <v>465.5</v>
      </c>
      <c r="X216" s="582">
        <f t="shared" si="53"/>
        <v>6.4190919674039577</v>
      </c>
      <c r="Y216" s="265" t="s">
        <v>888</v>
      </c>
    </row>
    <row r="217" spans="1:25">
      <c r="A217" s="321"/>
      <c r="B217" s="562" t="s">
        <v>889</v>
      </c>
      <c r="C217" s="563">
        <v>201.2</v>
      </c>
      <c r="D217" s="563">
        <v>218.8</v>
      </c>
      <c r="E217" s="563">
        <v>242.5</v>
      </c>
      <c r="F217" s="563">
        <v>220.2</v>
      </c>
      <c r="G217" s="563">
        <v>238.5</v>
      </c>
      <c r="H217" s="563">
        <v>222.4</v>
      </c>
      <c r="I217" s="563">
        <v>212.4</v>
      </c>
      <c r="J217" s="563">
        <v>207.7</v>
      </c>
      <c r="K217" s="563">
        <v>231.2</v>
      </c>
      <c r="L217" s="563">
        <v>270.2</v>
      </c>
      <c r="M217" s="563">
        <v>373.7</v>
      </c>
      <c r="N217" s="563">
        <v>397.1</v>
      </c>
      <c r="O217" s="563">
        <v>391.9</v>
      </c>
      <c r="P217" s="563">
        <v>340.5</v>
      </c>
      <c r="Q217" s="563">
        <v>323.89999999999998</v>
      </c>
      <c r="R217" s="563">
        <v>341.8</v>
      </c>
      <c r="S217" s="563">
        <v>359</v>
      </c>
      <c r="T217" s="563">
        <v>425.9</v>
      </c>
      <c r="U217" s="603">
        <v>542.6</v>
      </c>
      <c r="V217" s="603">
        <v>619.6</v>
      </c>
      <c r="W217" s="576">
        <f t="shared" si="52"/>
        <v>418.40000000000003</v>
      </c>
      <c r="X217" s="583">
        <f t="shared" si="53"/>
        <v>3.0795228628230618</v>
      </c>
    </row>
    <row r="218" spans="1:25">
      <c r="A218" s="321"/>
      <c r="B218" s="564" t="s">
        <v>890</v>
      </c>
      <c r="C218" s="565">
        <v>95.3</v>
      </c>
      <c r="D218" s="565">
        <v>99.4</v>
      </c>
      <c r="E218" s="565">
        <v>106.9</v>
      </c>
      <c r="F218" s="565">
        <v>94</v>
      </c>
      <c r="G218" s="565">
        <v>77.099999999999994</v>
      </c>
      <c r="H218" s="565">
        <v>76.2</v>
      </c>
      <c r="I218" s="565">
        <v>79.5</v>
      </c>
      <c r="J218" s="565">
        <v>83.8</v>
      </c>
      <c r="K218" s="565">
        <v>83.7</v>
      </c>
      <c r="L218" s="565">
        <v>90.8</v>
      </c>
      <c r="M218" s="565">
        <v>97.8</v>
      </c>
      <c r="N218" s="565">
        <v>88.1</v>
      </c>
      <c r="O218" s="565">
        <v>87.4</v>
      </c>
      <c r="P218" s="565">
        <v>77.599999999999994</v>
      </c>
      <c r="Q218" s="565">
        <v>81.599999999999994</v>
      </c>
      <c r="R218" s="565">
        <v>85</v>
      </c>
      <c r="S218" s="565">
        <v>87</v>
      </c>
      <c r="T218" s="565">
        <v>104.3</v>
      </c>
      <c r="U218" s="605">
        <v>134.6</v>
      </c>
      <c r="V218" s="605">
        <v>156.69999999999999</v>
      </c>
      <c r="W218" s="577">
        <f t="shared" si="52"/>
        <v>61.399999999999991</v>
      </c>
      <c r="X218" s="600">
        <f t="shared" si="53"/>
        <v>1.6442812172088141</v>
      </c>
    </row>
    <row r="219" spans="1:25">
      <c r="A219" s="321"/>
      <c r="B219" s="564" t="s">
        <v>891</v>
      </c>
      <c r="C219" s="565">
        <v>9.9</v>
      </c>
      <c r="D219" s="565">
        <v>14</v>
      </c>
      <c r="E219" s="565">
        <v>23.4</v>
      </c>
      <c r="F219" s="565">
        <v>28.2</v>
      </c>
      <c r="G219" s="565">
        <v>20.3</v>
      </c>
      <c r="H219" s="565">
        <v>25.7</v>
      </c>
      <c r="I219" s="565">
        <v>24.3</v>
      </c>
      <c r="J219" s="565">
        <v>19.3</v>
      </c>
      <c r="K219" s="565">
        <v>19.600000000000001</v>
      </c>
      <c r="L219" s="565">
        <v>28.6</v>
      </c>
      <c r="M219" s="565">
        <v>34</v>
      </c>
      <c r="N219" s="565">
        <v>42.7</v>
      </c>
      <c r="O219" s="565">
        <v>60.6</v>
      </c>
      <c r="P219" s="565">
        <v>55.6</v>
      </c>
      <c r="Q219" s="565">
        <v>49.6</v>
      </c>
      <c r="R219" s="565">
        <v>56.5</v>
      </c>
      <c r="S219" s="565">
        <v>78.2</v>
      </c>
      <c r="T219" s="565">
        <v>82.6</v>
      </c>
      <c r="U219" s="605">
        <v>83.8</v>
      </c>
      <c r="V219" s="605">
        <v>92.9</v>
      </c>
      <c r="W219" s="577">
        <f t="shared" si="52"/>
        <v>83</v>
      </c>
      <c r="X219" s="606">
        <f t="shared" si="53"/>
        <v>9.3838383838383841</v>
      </c>
      <c r="Y219" s="321" t="s">
        <v>892</v>
      </c>
    </row>
    <row r="220" spans="1:25" s="265" customFormat="1">
      <c r="B220" s="607" t="s">
        <v>893</v>
      </c>
      <c r="C220" s="568">
        <v>43</v>
      </c>
      <c r="D220" s="568">
        <v>46.2</v>
      </c>
      <c r="E220" s="568">
        <v>40.200000000000003</v>
      </c>
      <c r="F220" s="568">
        <v>37.799999999999997</v>
      </c>
      <c r="G220" s="568">
        <v>100.9</v>
      </c>
      <c r="H220" s="568">
        <v>75.599999999999994</v>
      </c>
      <c r="I220" s="568">
        <v>60.2</v>
      </c>
      <c r="J220" s="568">
        <v>52.6</v>
      </c>
      <c r="K220" s="568">
        <v>81.3</v>
      </c>
      <c r="L220" s="568">
        <v>103</v>
      </c>
      <c r="M220" s="568">
        <v>184.3</v>
      </c>
      <c r="N220" s="568">
        <v>207</v>
      </c>
      <c r="O220" s="568">
        <v>177.2</v>
      </c>
      <c r="P220" s="568">
        <v>100.1</v>
      </c>
      <c r="Q220" s="568">
        <v>99.7</v>
      </c>
      <c r="R220" s="568">
        <v>109</v>
      </c>
      <c r="S220" s="568">
        <v>96.8</v>
      </c>
      <c r="T220" s="568">
        <v>120.7</v>
      </c>
      <c r="U220" s="608">
        <v>212.9</v>
      </c>
      <c r="V220" s="608">
        <v>239.7</v>
      </c>
      <c r="W220" s="580">
        <f t="shared" si="52"/>
        <v>196.7</v>
      </c>
      <c r="X220" s="582">
        <f t="shared" si="53"/>
        <v>5.5744186046511626</v>
      </c>
      <c r="Y220" s="265" t="s">
        <v>894</v>
      </c>
    </row>
    <row r="221" spans="1:25" s="265" customFormat="1">
      <c r="B221" s="607" t="s">
        <v>895</v>
      </c>
      <c r="C221" s="568">
        <f t="shared" ref="C221:V221" si="54">+C213-C217</f>
        <v>84.100000000000023</v>
      </c>
      <c r="D221" s="568">
        <f t="shared" si="54"/>
        <v>103.30000000000001</v>
      </c>
      <c r="E221" s="568">
        <f t="shared" si="54"/>
        <v>124.60000000000002</v>
      </c>
      <c r="F221" s="568">
        <f t="shared" si="54"/>
        <v>133.30000000000001</v>
      </c>
      <c r="G221" s="568">
        <f t="shared" si="54"/>
        <v>84.699999999999989</v>
      </c>
      <c r="H221" s="568">
        <f t="shared" si="54"/>
        <v>132.99999999999997</v>
      </c>
      <c r="I221" s="568">
        <f t="shared" si="54"/>
        <v>179.20000000000002</v>
      </c>
      <c r="J221" s="568">
        <f t="shared" si="54"/>
        <v>175.3</v>
      </c>
      <c r="K221" s="568">
        <f t="shared" si="54"/>
        <v>172.90000000000003</v>
      </c>
      <c r="L221" s="568">
        <f t="shared" si="54"/>
        <v>185.8</v>
      </c>
      <c r="M221" s="568">
        <f t="shared" si="54"/>
        <v>180.7</v>
      </c>
      <c r="N221" s="568">
        <f t="shared" si="54"/>
        <v>215.10000000000002</v>
      </c>
      <c r="O221" s="568">
        <f t="shared" si="54"/>
        <v>250.20000000000005</v>
      </c>
      <c r="P221" s="568">
        <f t="shared" si="54"/>
        <v>225.89999999999998</v>
      </c>
      <c r="Q221" s="568">
        <f t="shared" si="54"/>
        <v>268.30000000000007</v>
      </c>
      <c r="R221" s="568">
        <f t="shared" si="54"/>
        <v>255.99999999999994</v>
      </c>
      <c r="S221" s="568">
        <f t="shared" si="54"/>
        <v>265.70000000000005</v>
      </c>
      <c r="T221" s="568">
        <f t="shared" si="54"/>
        <v>299.30000000000007</v>
      </c>
      <c r="U221" s="568">
        <f t="shared" si="54"/>
        <v>325.69999999999993</v>
      </c>
      <c r="V221" s="568">
        <f t="shared" si="54"/>
        <v>366.9</v>
      </c>
      <c r="W221" s="580">
        <f t="shared" si="52"/>
        <v>282.79999999999995</v>
      </c>
      <c r="X221" s="588">
        <f t="shared" si="53"/>
        <v>4.3626634958382864</v>
      </c>
    </row>
    <row r="222" spans="1:25" s="548" customFormat="1">
      <c r="B222" s="610"/>
      <c r="C222" s="611"/>
      <c r="D222" s="611"/>
      <c r="E222" s="611"/>
      <c r="F222" s="611"/>
      <c r="G222" s="611"/>
      <c r="H222" s="611"/>
      <c r="I222" s="611"/>
      <c r="J222" s="611"/>
      <c r="K222" s="611"/>
      <c r="L222" s="611"/>
      <c r="M222" s="611"/>
      <c r="N222" s="611"/>
      <c r="O222" s="611"/>
      <c r="P222" s="611"/>
      <c r="Q222" s="611"/>
      <c r="R222" s="611"/>
      <c r="S222" s="611"/>
      <c r="T222" s="611"/>
      <c r="U222" s="611"/>
      <c r="V222" s="612"/>
    </row>
    <row r="223" spans="1:25" s="548" customFormat="1">
      <c r="B223" s="610"/>
      <c r="C223" s="611"/>
      <c r="D223" s="611"/>
      <c r="E223" s="611"/>
      <c r="F223" s="611"/>
      <c r="G223" s="611"/>
      <c r="H223" s="611"/>
      <c r="I223" s="611"/>
      <c r="J223" s="611"/>
      <c r="K223" s="611"/>
      <c r="L223" s="611"/>
      <c r="M223" s="611"/>
      <c r="N223" s="611"/>
      <c r="O223" s="611"/>
      <c r="P223" s="611"/>
      <c r="Q223" s="611"/>
      <c r="R223" s="611"/>
      <c r="S223" s="611"/>
      <c r="T223" s="611"/>
      <c r="U223" s="611"/>
      <c r="V223" s="612"/>
    </row>
    <row r="224" spans="1:25" ht="14.25">
      <c r="A224" s="613" t="s">
        <v>896</v>
      </c>
      <c r="V224" s="12"/>
    </row>
    <row r="226" spans="2:23" ht="15" thickBot="1">
      <c r="B226" s="613"/>
      <c r="C226" s="613" t="s">
        <v>897</v>
      </c>
    </row>
    <row r="227" spans="2:23" ht="15" thickBot="1">
      <c r="B227" s="614"/>
      <c r="C227" s="615"/>
      <c r="D227" s="615"/>
      <c r="E227" s="615"/>
      <c r="F227" s="615"/>
      <c r="G227" s="615"/>
      <c r="H227" s="615"/>
      <c r="I227" s="615"/>
      <c r="J227" s="615"/>
      <c r="K227" s="615"/>
      <c r="L227" s="616"/>
      <c r="M227" s="617" t="s">
        <v>898</v>
      </c>
      <c r="N227" s="617" t="s">
        <v>899</v>
      </c>
      <c r="O227" s="617" t="s">
        <v>900</v>
      </c>
      <c r="P227" s="617" t="s">
        <v>901</v>
      </c>
      <c r="Q227" s="617" t="s">
        <v>902</v>
      </c>
      <c r="R227" s="617" t="s">
        <v>903</v>
      </c>
      <c r="S227" s="617" t="s">
        <v>904</v>
      </c>
      <c r="T227" s="617" t="s">
        <v>905</v>
      </c>
      <c r="U227" s="617" t="s">
        <v>906</v>
      </c>
      <c r="V227" s="617" t="s">
        <v>907</v>
      </c>
      <c r="W227" s="618" t="s">
        <v>908</v>
      </c>
    </row>
    <row r="228" spans="2:23" ht="14.25">
      <c r="B228" s="619" t="s">
        <v>909</v>
      </c>
      <c r="C228" s="620"/>
      <c r="D228" s="620"/>
      <c r="E228" s="620"/>
      <c r="F228" s="620"/>
      <c r="G228" s="620"/>
      <c r="H228" s="620"/>
      <c r="I228" s="620"/>
      <c r="J228" s="620"/>
      <c r="K228" s="620"/>
      <c r="L228" s="621"/>
      <c r="M228" s="622">
        <v>259</v>
      </c>
      <c r="N228" s="622">
        <v>250</v>
      </c>
      <c r="O228" s="622">
        <v>252</v>
      </c>
      <c r="P228" s="622">
        <v>247</v>
      </c>
      <c r="Q228" s="622">
        <v>244</v>
      </c>
      <c r="R228" s="622">
        <v>237</v>
      </c>
      <c r="S228" s="623">
        <v>231</v>
      </c>
      <c r="T228" s="622">
        <v>224</v>
      </c>
      <c r="U228" s="622">
        <v>217</v>
      </c>
      <c r="V228" s="622">
        <v>209</v>
      </c>
      <c r="W228" s="624">
        <v>208</v>
      </c>
    </row>
    <row r="229" spans="2:23" ht="14.25">
      <c r="B229" s="625" t="s">
        <v>910</v>
      </c>
      <c r="C229" s="626"/>
      <c r="D229" s="626"/>
      <c r="E229" s="626"/>
      <c r="F229" s="626"/>
      <c r="G229" s="626"/>
      <c r="H229" s="626"/>
      <c r="I229" s="626"/>
      <c r="J229" s="626"/>
      <c r="K229" s="626"/>
      <c r="L229" s="627"/>
      <c r="M229" s="628">
        <v>6097</v>
      </c>
      <c r="N229" s="628">
        <v>6139</v>
      </c>
      <c r="O229" s="628">
        <v>6176</v>
      </c>
      <c r="P229" s="628">
        <v>6163</v>
      </c>
      <c r="Q229" s="628">
        <v>6071</v>
      </c>
      <c r="R229" s="628">
        <v>6062</v>
      </c>
      <c r="S229" s="629">
        <v>6057</v>
      </c>
      <c r="T229" s="628">
        <v>6046</v>
      </c>
      <c r="U229" s="628">
        <v>6094</v>
      </c>
      <c r="V229" s="628">
        <v>6142</v>
      </c>
      <c r="W229" s="630">
        <v>6168</v>
      </c>
    </row>
    <row r="230" spans="2:23" ht="14.25">
      <c r="B230" s="631">
        <v>2</v>
      </c>
      <c r="C230" s="632" t="s">
        <v>911</v>
      </c>
      <c r="D230" s="633"/>
      <c r="E230" s="633"/>
      <c r="F230" s="633"/>
      <c r="G230" s="633"/>
      <c r="H230" s="633"/>
      <c r="I230" s="633"/>
      <c r="J230" s="633"/>
      <c r="K230" s="633"/>
      <c r="L230" s="634"/>
      <c r="M230" s="635">
        <v>568</v>
      </c>
      <c r="N230" s="635">
        <v>560</v>
      </c>
      <c r="O230" s="635">
        <v>554</v>
      </c>
      <c r="P230" s="635">
        <v>541</v>
      </c>
      <c r="Q230" s="635">
        <v>522</v>
      </c>
      <c r="R230" s="635">
        <v>504</v>
      </c>
      <c r="S230" s="636">
        <v>502</v>
      </c>
      <c r="T230" s="635">
        <v>503</v>
      </c>
      <c r="U230" s="635">
        <v>499</v>
      </c>
      <c r="V230" s="635">
        <v>505</v>
      </c>
      <c r="W230" s="637">
        <v>500</v>
      </c>
    </row>
    <row r="231" spans="2:23" ht="14.25">
      <c r="B231" s="631">
        <v>2</v>
      </c>
      <c r="C231" s="638" t="s">
        <v>912</v>
      </c>
      <c r="D231" s="639"/>
      <c r="E231" s="639"/>
      <c r="F231" s="639"/>
      <c r="G231" s="639"/>
      <c r="H231" s="639"/>
      <c r="I231" s="639"/>
      <c r="J231" s="639"/>
      <c r="K231" s="639"/>
      <c r="L231" s="640"/>
      <c r="M231" s="641">
        <v>1142</v>
      </c>
      <c r="N231" s="641">
        <v>1163</v>
      </c>
      <c r="O231" s="641">
        <v>1170</v>
      </c>
      <c r="P231" s="641">
        <v>1151</v>
      </c>
      <c r="Q231" s="641">
        <v>1082</v>
      </c>
      <c r="R231" s="641">
        <v>1060</v>
      </c>
      <c r="S231" s="642">
        <v>1049</v>
      </c>
      <c r="T231" s="641">
        <v>1032</v>
      </c>
      <c r="U231" s="641">
        <v>1039</v>
      </c>
      <c r="V231" s="641">
        <v>1040</v>
      </c>
      <c r="W231" s="643">
        <v>1035</v>
      </c>
    </row>
    <row r="232" spans="2:23" ht="14.25">
      <c r="B232" s="631">
        <v>3</v>
      </c>
      <c r="C232" s="638" t="s">
        <v>913</v>
      </c>
      <c r="D232" s="639"/>
      <c r="E232" s="639"/>
      <c r="F232" s="639"/>
      <c r="G232" s="639"/>
      <c r="H232" s="639"/>
      <c r="I232" s="639"/>
      <c r="J232" s="639"/>
      <c r="K232" s="639"/>
      <c r="L232" s="640"/>
      <c r="M232" s="644">
        <v>175</v>
      </c>
      <c r="N232" s="644">
        <v>180</v>
      </c>
      <c r="O232" s="641">
        <v>192</v>
      </c>
      <c r="P232" s="641">
        <v>190</v>
      </c>
      <c r="Q232" s="641">
        <v>194</v>
      </c>
      <c r="R232" s="641">
        <v>197</v>
      </c>
      <c r="S232" s="642">
        <v>190</v>
      </c>
      <c r="T232" s="641">
        <v>188</v>
      </c>
      <c r="U232" s="641">
        <v>192</v>
      </c>
      <c r="V232" s="641">
        <v>203</v>
      </c>
      <c r="W232" s="643">
        <v>209</v>
      </c>
    </row>
    <row r="233" spans="2:23" ht="14.25">
      <c r="B233" s="631">
        <v>3</v>
      </c>
      <c r="C233" s="638" t="s">
        <v>914</v>
      </c>
      <c r="D233" s="639"/>
      <c r="E233" s="639"/>
      <c r="F233" s="639"/>
      <c r="G233" s="639"/>
      <c r="H233" s="639"/>
      <c r="I233" s="639"/>
      <c r="J233" s="639"/>
      <c r="K233" s="639"/>
      <c r="L233" s="640"/>
      <c r="M233" s="644">
        <v>320</v>
      </c>
      <c r="N233" s="644">
        <v>328</v>
      </c>
      <c r="O233" s="641">
        <v>331</v>
      </c>
      <c r="P233" s="641">
        <v>343</v>
      </c>
      <c r="Q233" s="641">
        <v>350</v>
      </c>
      <c r="R233" s="641">
        <v>352</v>
      </c>
      <c r="S233" s="642">
        <v>351</v>
      </c>
      <c r="T233" s="641">
        <v>340</v>
      </c>
      <c r="U233" s="641">
        <v>340</v>
      </c>
      <c r="V233" s="641">
        <v>336</v>
      </c>
      <c r="W233" s="643">
        <v>334</v>
      </c>
    </row>
    <row r="234" spans="2:23" ht="14.25">
      <c r="B234" s="631">
        <v>3</v>
      </c>
      <c r="C234" s="638" t="s">
        <v>915</v>
      </c>
      <c r="D234" s="639"/>
      <c r="E234" s="639"/>
      <c r="F234" s="639"/>
      <c r="G234" s="639"/>
      <c r="H234" s="639"/>
      <c r="I234" s="639"/>
      <c r="J234" s="639"/>
      <c r="K234" s="639"/>
      <c r="L234" s="640"/>
      <c r="M234" s="644">
        <v>1084</v>
      </c>
      <c r="N234" s="644">
        <v>1076</v>
      </c>
      <c r="O234" s="641">
        <v>1079</v>
      </c>
      <c r="P234" s="641">
        <v>1070</v>
      </c>
      <c r="Q234" s="641">
        <v>1059</v>
      </c>
      <c r="R234" s="641">
        <v>1062</v>
      </c>
      <c r="S234" s="642">
        <v>1057</v>
      </c>
      <c r="T234" s="641">
        <v>1042</v>
      </c>
      <c r="U234" s="641">
        <v>1057</v>
      </c>
      <c r="V234" s="641">
        <v>1059</v>
      </c>
      <c r="W234" s="643">
        <v>1054</v>
      </c>
    </row>
    <row r="235" spans="2:23" ht="14.25">
      <c r="B235" s="631">
        <v>3</v>
      </c>
      <c r="C235" s="638" t="s">
        <v>916</v>
      </c>
      <c r="D235" s="639"/>
      <c r="E235" s="639"/>
      <c r="F235" s="639"/>
      <c r="G235" s="639"/>
      <c r="H235" s="639"/>
      <c r="I235" s="639"/>
      <c r="J235" s="639"/>
      <c r="K235" s="639"/>
      <c r="L235" s="640"/>
      <c r="M235" s="644">
        <v>157</v>
      </c>
      <c r="N235" s="644">
        <v>155</v>
      </c>
      <c r="O235" s="641">
        <v>155</v>
      </c>
      <c r="P235" s="641">
        <v>164</v>
      </c>
      <c r="Q235" s="641">
        <v>165</v>
      </c>
      <c r="R235" s="641">
        <v>163</v>
      </c>
      <c r="S235" s="642">
        <v>162</v>
      </c>
      <c r="T235" s="641">
        <v>163</v>
      </c>
      <c r="U235" s="641">
        <v>165</v>
      </c>
      <c r="V235" s="641">
        <v>154</v>
      </c>
      <c r="W235" s="643">
        <v>153</v>
      </c>
    </row>
    <row r="236" spans="2:23" ht="14.25">
      <c r="B236" s="631">
        <v>3</v>
      </c>
      <c r="C236" s="638" t="s">
        <v>917</v>
      </c>
      <c r="D236" s="639"/>
      <c r="E236" s="639"/>
      <c r="F236" s="639"/>
      <c r="G236" s="639"/>
      <c r="H236" s="639"/>
      <c r="I236" s="639"/>
      <c r="J236" s="639"/>
      <c r="K236" s="639"/>
      <c r="L236" s="640"/>
      <c r="M236" s="644">
        <v>101</v>
      </c>
      <c r="N236" s="644">
        <v>107</v>
      </c>
      <c r="O236" s="641">
        <v>113</v>
      </c>
      <c r="P236" s="641">
        <v>111</v>
      </c>
      <c r="Q236" s="641">
        <v>110</v>
      </c>
      <c r="R236" s="641">
        <v>110</v>
      </c>
      <c r="S236" s="642">
        <v>113</v>
      </c>
      <c r="T236" s="641">
        <v>112</v>
      </c>
      <c r="U236" s="641">
        <v>110</v>
      </c>
      <c r="V236" s="641">
        <v>112</v>
      </c>
      <c r="W236" s="643">
        <v>120</v>
      </c>
    </row>
    <row r="237" spans="2:23" ht="14.25">
      <c r="B237" s="631">
        <v>3</v>
      </c>
      <c r="C237" s="638" t="s">
        <v>918</v>
      </c>
      <c r="D237" s="639"/>
      <c r="E237" s="639"/>
      <c r="F237" s="639"/>
      <c r="G237" s="639"/>
      <c r="H237" s="639"/>
      <c r="I237" s="639"/>
      <c r="J237" s="639"/>
      <c r="K237" s="639"/>
      <c r="L237" s="640"/>
      <c r="M237" s="644">
        <v>207</v>
      </c>
      <c r="N237" s="644">
        <v>204</v>
      </c>
      <c r="O237" s="641">
        <v>198</v>
      </c>
      <c r="P237" s="641">
        <v>200</v>
      </c>
      <c r="Q237" s="641">
        <v>195</v>
      </c>
      <c r="R237" s="641">
        <v>198</v>
      </c>
      <c r="S237" s="642">
        <v>208</v>
      </c>
      <c r="T237" s="641">
        <v>205</v>
      </c>
      <c r="U237" s="641">
        <v>207</v>
      </c>
      <c r="V237" s="641">
        <v>212</v>
      </c>
      <c r="W237" s="643">
        <v>214</v>
      </c>
    </row>
    <row r="238" spans="2:23" ht="14.25">
      <c r="B238" s="631">
        <v>3</v>
      </c>
      <c r="C238" s="638" t="s">
        <v>919</v>
      </c>
      <c r="D238" s="639"/>
      <c r="E238" s="639"/>
      <c r="F238" s="639"/>
      <c r="G238" s="639"/>
      <c r="H238" s="639"/>
      <c r="I238" s="639"/>
      <c r="J238" s="639"/>
      <c r="K238" s="639"/>
      <c r="L238" s="640"/>
      <c r="M238" s="644">
        <v>381</v>
      </c>
      <c r="N238" s="644">
        <v>374</v>
      </c>
      <c r="O238" s="641">
        <v>379</v>
      </c>
      <c r="P238" s="641">
        <v>372</v>
      </c>
      <c r="Q238" s="641">
        <v>379</v>
      </c>
      <c r="R238" s="641">
        <v>386</v>
      </c>
      <c r="S238" s="642">
        <v>382</v>
      </c>
      <c r="T238" s="641">
        <v>376</v>
      </c>
      <c r="U238" s="641">
        <v>384</v>
      </c>
      <c r="V238" s="641">
        <v>385</v>
      </c>
      <c r="W238" s="643">
        <v>383</v>
      </c>
    </row>
    <row r="239" spans="2:23" ht="14.25">
      <c r="B239" s="631">
        <v>3</v>
      </c>
      <c r="C239" s="638" t="s">
        <v>920</v>
      </c>
      <c r="D239" s="639"/>
      <c r="E239" s="639"/>
      <c r="F239" s="639"/>
      <c r="G239" s="639"/>
      <c r="H239" s="639"/>
      <c r="I239" s="639"/>
      <c r="J239" s="639"/>
      <c r="K239" s="639"/>
      <c r="L239" s="640"/>
      <c r="M239" s="644">
        <v>238</v>
      </c>
      <c r="N239" s="644">
        <v>242</v>
      </c>
      <c r="O239" s="641">
        <v>233</v>
      </c>
      <c r="P239" s="641">
        <v>237</v>
      </c>
      <c r="Q239" s="641">
        <v>241</v>
      </c>
      <c r="R239" s="641">
        <v>240</v>
      </c>
      <c r="S239" s="642">
        <v>242</v>
      </c>
      <c r="T239" s="641">
        <v>239</v>
      </c>
      <c r="U239" s="641">
        <v>242</v>
      </c>
      <c r="V239" s="641">
        <v>238</v>
      </c>
      <c r="W239" s="643">
        <v>230</v>
      </c>
    </row>
    <row r="240" spans="2:23" ht="14.25">
      <c r="B240" s="631">
        <v>3</v>
      </c>
      <c r="C240" s="638" t="s">
        <v>921</v>
      </c>
      <c r="D240" s="639"/>
      <c r="E240" s="639"/>
      <c r="F240" s="639"/>
      <c r="G240" s="639"/>
      <c r="H240" s="639"/>
      <c r="I240" s="639"/>
      <c r="J240" s="639"/>
      <c r="K240" s="639"/>
      <c r="L240" s="640"/>
      <c r="M240" s="644">
        <v>281</v>
      </c>
      <c r="N240" s="644">
        <v>282</v>
      </c>
      <c r="O240" s="641">
        <v>280</v>
      </c>
      <c r="P240" s="641">
        <v>284</v>
      </c>
      <c r="Q240" s="641">
        <v>288</v>
      </c>
      <c r="R240" s="641">
        <v>289</v>
      </c>
      <c r="S240" s="642">
        <v>294</v>
      </c>
      <c r="T240" s="641">
        <v>295</v>
      </c>
      <c r="U240" s="641">
        <v>299</v>
      </c>
      <c r="V240" s="641">
        <v>301</v>
      </c>
      <c r="W240" s="643">
        <v>303</v>
      </c>
    </row>
    <row r="241" spans="2:23" ht="14.25">
      <c r="B241" s="631">
        <v>3</v>
      </c>
      <c r="C241" s="638" t="s">
        <v>922</v>
      </c>
      <c r="D241" s="639"/>
      <c r="E241" s="639"/>
      <c r="F241" s="639"/>
      <c r="G241" s="639"/>
      <c r="H241" s="639"/>
      <c r="I241" s="639"/>
      <c r="J241" s="639"/>
      <c r="K241" s="639"/>
      <c r="L241" s="640"/>
      <c r="M241" s="641">
        <v>553</v>
      </c>
      <c r="N241" s="641">
        <v>571</v>
      </c>
      <c r="O241" s="641">
        <v>581</v>
      </c>
      <c r="P241" s="641">
        <v>600</v>
      </c>
      <c r="Q241" s="641">
        <v>623</v>
      </c>
      <c r="R241" s="641">
        <v>656</v>
      </c>
      <c r="S241" s="642">
        <v>678</v>
      </c>
      <c r="T241" s="641">
        <v>706</v>
      </c>
      <c r="U241" s="641">
        <v>735</v>
      </c>
      <c r="V241" s="641">
        <v>757</v>
      </c>
      <c r="W241" s="643">
        <v>784</v>
      </c>
    </row>
    <row r="242" spans="2:23" ht="14.25">
      <c r="B242" s="631">
        <v>3</v>
      </c>
      <c r="C242" s="638" t="s">
        <v>923</v>
      </c>
      <c r="D242" s="639"/>
      <c r="E242" s="639"/>
      <c r="F242" s="639"/>
      <c r="G242" s="639"/>
      <c r="H242" s="639"/>
      <c r="I242" s="639"/>
      <c r="J242" s="639"/>
      <c r="K242" s="639"/>
      <c r="L242" s="640"/>
      <c r="M242" s="641">
        <v>76</v>
      </c>
      <c r="N242" s="641">
        <v>75</v>
      </c>
      <c r="O242" s="641">
        <v>71</v>
      </c>
      <c r="P242" s="641">
        <v>56</v>
      </c>
      <c r="Q242" s="641">
        <v>52</v>
      </c>
      <c r="R242" s="641">
        <v>45</v>
      </c>
      <c r="S242" s="642">
        <v>44</v>
      </c>
      <c r="T242" s="641">
        <v>47</v>
      </c>
      <c r="U242" s="641">
        <v>55</v>
      </c>
      <c r="V242" s="641">
        <v>57</v>
      </c>
      <c r="W242" s="643">
        <v>59</v>
      </c>
    </row>
    <row r="243" spans="2:23" ht="14.25">
      <c r="B243" s="631">
        <v>3</v>
      </c>
      <c r="C243" s="638" t="s">
        <v>924</v>
      </c>
      <c r="D243" s="639"/>
      <c r="E243" s="639"/>
      <c r="F243" s="639"/>
      <c r="G243" s="639"/>
      <c r="H243" s="639"/>
      <c r="I243" s="639"/>
      <c r="J243" s="639"/>
      <c r="K243" s="639"/>
      <c r="L243" s="640"/>
      <c r="M243" s="644">
        <v>447</v>
      </c>
      <c r="N243" s="644">
        <v>467</v>
      </c>
      <c r="O243" s="641">
        <v>479</v>
      </c>
      <c r="P243" s="641">
        <v>486</v>
      </c>
      <c r="Q243" s="641">
        <v>465</v>
      </c>
      <c r="R243" s="641">
        <v>456</v>
      </c>
      <c r="S243" s="642">
        <v>457</v>
      </c>
      <c r="T243" s="641">
        <v>462</v>
      </c>
      <c r="U243" s="641">
        <v>401</v>
      </c>
      <c r="V243" s="641">
        <v>397</v>
      </c>
      <c r="W243" s="643">
        <v>407</v>
      </c>
    </row>
    <row r="244" spans="2:23" ht="15" thickBot="1">
      <c r="B244" s="645">
        <v>3</v>
      </c>
      <c r="C244" s="646" t="s">
        <v>925</v>
      </c>
      <c r="D244" s="647"/>
      <c r="E244" s="647"/>
      <c r="F244" s="647"/>
      <c r="G244" s="647"/>
      <c r="H244" s="647"/>
      <c r="I244" s="647"/>
      <c r="J244" s="647"/>
      <c r="K244" s="647"/>
      <c r="L244" s="648"/>
      <c r="M244" s="649">
        <v>229</v>
      </c>
      <c r="N244" s="649">
        <v>223</v>
      </c>
      <c r="O244" s="649">
        <v>228</v>
      </c>
      <c r="P244" s="649">
        <v>225</v>
      </c>
      <c r="Q244" s="649">
        <v>225</v>
      </c>
      <c r="R244" s="649">
        <v>223</v>
      </c>
      <c r="S244" s="650">
        <v>222</v>
      </c>
      <c r="T244" s="649">
        <v>224</v>
      </c>
      <c r="U244" s="649">
        <v>228</v>
      </c>
      <c r="V244" s="649">
        <v>234</v>
      </c>
      <c r="W244" s="651">
        <v>230</v>
      </c>
    </row>
    <row r="245" spans="2:23" ht="14.25">
      <c r="B245" s="619" t="s">
        <v>926</v>
      </c>
      <c r="C245" s="620"/>
      <c r="D245" s="620"/>
      <c r="E245" s="620"/>
      <c r="F245" s="620"/>
      <c r="G245" s="620"/>
      <c r="H245" s="620"/>
      <c r="I245" s="620"/>
      <c r="J245" s="620"/>
      <c r="K245" s="620"/>
      <c r="L245" s="621"/>
      <c r="M245" s="652">
        <f>+M228</f>
        <v>259</v>
      </c>
      <c r="N245" s="652">
        <f t="shared" ref="N245:W245" si="55">+N228</f>
        <v>250</v>
      </c>
      <c r="O245" s="652">
        <f t="shared" si="55"/>
        <v>252</v>
      </c>
      <c r="P245" s="652">
        <f t="shared" si="55"/>
        <v>247</v>
      </c>
      <c r="Q245" s="652">
        <f t="shared" si="55"/>
        <v>244</v>
      </c>
      <c r="R245" s="652">
        <f t="shared" si="55"/>
        <v>237</v>
      </c>
      <c r="S245" s="652">
        <f t="shared" si="55"/>
        <v>231</v>
      </c>
      <c r="T245" s="652">
        <f t="shared" si="55"/>
        <v>224</v>
      </c>
      <c r="U245" s="652">
        <f t="shared" si="55"/>
        <v>217</v>
      </c>
      <c r="V245" s="652">
        <f t="shared" si="55"/>
        <v>209</v>
      </c>
      <c r="W245" s="653">
        <f t="shared" si="55"/>
        <v>208</v>
      </c>
    </row>
    <row r="246" spans="2:23" ht="14.25">
      <c r="B246" s="654" t="s">
        <v>927</v>
      </c>
      <c r="C246" s="626"/>
      <c r="D246" s="626"/>
      <c r="E246" s="626"/>
      <c r="F246" s="626"/>
      <c r="G246" s="626"/>
      <c r="H246" s="626"/>
      <c r="I246" s="626"/>
      <c r="J246" s="626"/>
      <c r="K246" s="626"/>
      <c r="L246" s="627"/>
      <c r="M246" s="655">
        <f>SUM(M230:M231)</f>
        <v>1710</v>
      </c>
      <c r="N246" s="655">
        <f t="shared" ref="N246:W246" si="56">SUM(N230:N231)</f>
        <v>1723</v>
      </c>
      <c r="O246" s="655">
        <f t="shared" si="56"/>
        <v>1724</v>
      </c>
      <c r="P246" s="655">
        <f t="shared" si="56"/>
        <v>1692</v>
      </c>
      <c r="Q246" s="655">
        <f t="shared" si="56"/>
        <v>1604</v>
      </c>
      <c r="R246" s="655">
        <f t="shared" si="56"/>
        <v>1564</v>
      </c>
      <c r="S246" s="655">
        <f t="shared" si="56"/>
        <v>1551</v>
      </c>
      <c r="T246" s="655">
        <f t="shared" si="56"/>
        <v>1535</v>
      </c>
      <c r="U246" s="655">
        <f t="shared" si="56"/>
        <v>1538</v>
      </c>
      <c r="V246" s="655">
        <f t="shared" si="56"/>
        <v>1545</v>
      </c>
      <c r="W246" s="656">
        <f t="shared" si="56"/>
        <v>1535</v>
      </c>
    </row>
    <row r="247" spans="2:23" ht="15" thickBot="1">
      <c r="B247" s="657" t="s">
        <v>928</v>
      </c>
      <c r="C247" s="658"/>
      <c r="D247" s="658"/>
      <c r="E247" s="658"/>
      <c r="F247" s="658"/>
      <c r="G247" s="658"/>
      <c r="H247" s="658"/>
      <c r="I247" s="658"/>
      <c r="J247" s="658"/>
      <c r="K247" s="658"/>
      <c r="L247" s="659"/>
      <c r="M247" s="660">
        <f>SUM(M232:M244)</f>
        <v>4249</v>
      </c>
      <c r="N247" s="660">
        <f t="shared" ref="N247:W247" si="57">SUM(N232:N244)</f>
        <v>4284</v>
      </c>
      <c r="O247" s="660">
        <f t="shared" si="57"/>
        <v>4319</v>
      </c>
      <c r="P247" s="660">
        <f t="shared" si="57"/>
        <v>4338</v>
      </c>
      <c r="Q247" s="660">
        <f t="shared" si="57"/>
        <v>4346</v>
      </c>
      <c r="R247" s="660">
        <f t="shared" si="57"/>
        <v>4377</v>
      </c>
      <c r="S247" s="660">
        <f t="shared" si="57"/>
        <v>4400</v>
      </c>
      <c r="T247" s="660">
        <f t="shared" si="57"/>
        <v>4399</v>
      </c>
      <c r="U247" s="660">
        <f t="shared" si="57"/>
        <v>4415</v>
      </c>
      <c r="V247" s="660">
        <f t="shared" si="57"/>
        <v>4445</v>
      </c>
      <c r="W247" s="661">
        <f t="shared" si="57"/>
        <v>4480</v>
      </c>
    </row>
    <row r="248" spans="2:23" ht="15" thickBot="1">
      <c r="B248" s="1068" t="s">
        <v>929</v>
      </c>
      <c r="C248" s="1069"/>
      <c r="D248" s="1069"/>
      <c r="E248" s="1069"/>
      <c r="F248" s="1069"/>
      <c r="G248" s="1069"/>
      <c r="H248" s="1069"/>
      <c r="I248" s="1069"/>
      <c r="J248" s="1069"/>
      <c r="K248" s="1069"/>
      <c r="L248" s="1070"/>
      <c r="M248" s="662">
        <f>+M228+M229</f>
        <v>6356</v>
      </c>
      <c r="N248" s="662">
        <f t="shared" ref="N248:W248" si="58">+N228+N229</f>
        <v>6389</v>
      </c>
      <c r="O248" s="662">
        <f t="shared" si="58"/>
        <v>6428</v>
      </c>
      <c r="P248" s="662">
        <f t="shared" si="58"/>
        <v>6410</v>
      </c>
      <c r="Q248" s="662">
        <f t="shared" si="58"/>
        <v>6315</v>
      </c>
      <c r="R248" s="662">
        <f t="shared" si="58"/>
        <v>6299</v>
      </c>
      <c r="S248" s="662">
        <f t="shared" si="58"/>
        <v>6288</v>
      </c>
      <c r="T248" s="662">
        <f t="shared" si="58"/>
        <v>6270</v>
      </c>
      <c r="U248" s="662">
        <f t="shared" si="58"/>
        <v>6311</v>
      </c>
      <c r="V248" s="662">
        <f t="shared" si="58"/>
        <v>6351</v>
      </c>
      <c r="W248" s="663">
        <f t="shared" si="58"/>
        <v>6376</v>
      </c>
    </row>
    <row r="249" spans="2:23">
      <c r="M249" s="664">
        <f>SUM(M245:M247)</f>
        <v>6218</v>
      </c>
      <c r="N249" s="664">
        <f t="shared" ref="N249:W249" si="59">SUM(N245:N247)</f>
        <v>6257</v>
      </c>
      <c r="O249" s="664">
        <f t="shared" si="59"/>
        <v>6295</v>
      </c>
      <c r="P249" s="664">
        <f t="shared" si="59"/>
        <v>6277</v>
      </c>
      <c r="Q249" s="664">
        <f t="shared" si="59"/>
        <v>6194</v>
      </c>
      <c r="R249" s="664">
        <f t="shared" si="59"/>
        <v>6178</v>
      </c>
      <c r="S249" s="664">
        <f t="shared" si="59"/>
        <v>6182</v>
      </c>
      <c r="T249" s="664">
        <f t="shared" si="59"/>
        <v>6158</v>
      </c>
      <c r="U249" s="664">
        <f t="shared" si="59"/>
        <v>6170</v>
      </c>
      <c r="V249" s="664">
        <f t="shared" si="59"/>
        <v>6199</v>
      </c>
      <c r="W249" s="664">
        <f t="shared" si="59"/>
        <v>6223</v>
      </c>
    </row>
    <row r="250" spans="2:23">
      <c r="M250" s="665">
        <f>+M248-M249</f>
        <v>138</v>
      </c>
      <c r="N250" s="665">
        <f t="shared" ref="N250:W250" si="60">+N248-N249</f>
        <v>132</v>
      </c>
      <c r="O250" s="665">
        <f t="shared" si="60"/>
        <v>133</v>
      </c>
      <c r="P250" s="665">
        <f t="shared" si="60"/>
        <v>133</v>
      </c>
      <c r="Q250" s="665">
        <f t="shared" si="60"/>
        <v>121</v>
      </c>
      <c r="R250" s="665">
        <f t="shared" si="60"/>
        <v>121</v>
      </c>
      <c r="S250" s="665">
        <f t="shared" si="60"/>
        <v>106</v>
      </c>
      <c r="T250" s="665">
        <f t="shared" si="60"/>
        <v>112</v>
      </c>
      <c r="U250" s="665">
        <f t="shared" si="60"/>
        <v>141</v>
      </c>
      <c r="V250" s="665">
        <f t="shared" si="60"/>
        <v>152</v>
      </c>
      <c r="W250" s="665">
        <f t="shared" si="60"/>
        <v>153</v>
      </c>
    </row>
  </sheetData>
  <mergeCells count="14">
    <mergeCell ref="A24:A29"/>
    <mergeCell ref="A12:B12"/>
    <mergeCell ref="A15:B15"/>
    <mergeCell ref="A17:B17"/>
    <mergeCell ref="A20:B20"/>
    <mergeCell ref="A23:B23"/>
    <mergeCell ref="A81:A83"/>
    <mergeCell ref="B248:L248"/>
    <mergeCell ref="A30:A32"/>
    <mergeCell ref="A53:B53"/>
    <mergeCell ref="A54:B54"/>
    <mergeCell ref="A55:B55"/>
    <mergeCell ref="A56:B56"/>
    <mergeCell ref="A78:A80"/>
  </mergeCells>
  <phoneticPr fontId="1"/>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4:U97"/>
  <sheetViews>
    <sheetView topLeftCell="A70" workbookViewId="0">
      <selection activeCell="R79" sqref="R79"/>
    </sheetView>
  </sheetViews>
  <sheetFormatPr defaultColWidth="11.5" defaultRowHeight="13.5"/>
  <cols>
    <col min="1" max="1" width="8.625" style="265" customWidth="1"/>
    <col min="2" max="18" width="7.75" style="265" customWidth="1"/>
    <col min="19" max="23" width="8.5" style="265" customWidth="1"/>
    <col min="24" max="16384" width="11.5" style="265"/>
  </cols>
  <sheetData>
    <row r="4" spans="1:17" ht="14.25">
      <c r="A4" s="613" t="s">
        <v>896</v>
      </c>
    </row>
    <row r="5" spans="1:17" ht="15" thickBot="1">
      <c r="B5" s="613"/>
      <c r="C5" s="613"/>
      <c r="D5" s="613"/>
      <c r="F5" s="613" t="s">
        <v>897</v>
      </c>
    </row>
    <row r="6" spans="1:17" ht="15" thickBot="1">
      <c r="B6" s="666"/>
      <c r="C6" s="667"/>
      <c r="D6" s="667"/>
      <c r="E6" s="667"/>
      <c r="F6" s="667"/>
      <c r="G6" s="668" t="s">
        <v>930</v>
      </c>
      <c r="H6" s="668" t="s">
        <v>899</v>
      </c>
      <c r="I6" s="668" t="s">
        <v>900</v>
      </c>
      <c r="J6" s="668" t="s">
        <v>901</v>
      </c>
      <c r="K6" s="668" t="s">
        <v>902</v>
      </c>
      <c r="L6" s="668" t="s">
        <v>903</v>
      </c>
      <c r="M6" s="668" t="s">
        <v>904</v>
      </c>
      <c r="N6" s="668" t="s">
        <v>905</v>
      </c>
      <c r="O6" s="668" t="s">
        <v>906</v>
      </c>
      <c r="P6" s="668" t="s">
        <v>907</v>
      </c>
      <c r="Q6" s="669" t="s">
        <v>908</v>
      </c>
    </row>
    <row r="7" spans="1:17">
      <c r="B7" s="670" t="s">
        <v>909</v>
      </c>
      <c r="C7" s="671"/>
      <c r="D7" s="671"/>
      <c r="E7" s="671"/>
      <c r="F7" s="671"/>
      <c r="G7" s="672">
        <v>259</v>
      </c>
      <c r="H7" s="672">
        <v>250</v>
      </c>
      <c r="I7" s="672">
        <v>252</v>
      </c>
      <c r="J7" s="672">
        <v>247</v>
      </c>
      <c r="K7" s="672">
        <v>244</v>
      </c>
      <c r="L7" s="672">
        <v>237</v>
      </c>
      <c r="M7" s="673">
        <v>231</v>
      </c>
      <c r="N7" s="672">
        <v>224</v>
      </c>
      <c r="O7" s="672">
        <v>217</v>
      </c>
      <c r="P7" s="672">
        <v>209</v>
      </c>
      <c r="Q7" s="674">
        <v>208</v>
      </c>
    </row>
    <row r="8" spans="1:17">
      <c r="B8" s="675" t="s">
        <v>910</v>
      </c>
      <c r="C8" s="676"/>
      <c r="D8" s="676"/>
      <c r="E8" s="676"/>
      <c r="F8" s="676"/>
      <c r="G8" s="677">
        <v>6097</v>
      </c>
      <c r="H8" s="677">
        <v>6139</v>
      </c>
      <c r="I8" s="677">
        <v>6176</v>
      </c>
      <c r="J8" s="677">
        <v>6163</v>
      </c>
      <c r="K8" s="677">
        <v>6071</v>
      </c>
      <c r="L8" s="677">
        <v>6062</v>
      </c>
      <c r="M8" s="678">
        <v>6057</v>
      </c>
      <c r="N8" s="677">
        <v>6046</v>
      </c>
      <c r="O8" s="677">
        <v>6094</v>
      </c>
      <c r="P8" s="677">
        <v>6142</v>
      </c>
      <c r="Q8" s="679">
        <v>6168</v>
      </c>
    </row>
    <row r="9" spans="1:17">
      <c r="B9" s="680">
        <v>2</v>
      </c>
      <c r="C9" s="681" t="s">
        <v>911</v>
      </c>
      <c r="D9" s="682"/>
      <c r="E9" s="682"/>
      <c r="F9" s="682"/>
      <c r="G9" s="683">
        <v>568</v>
      </c>
      <c r="H9" s="683">
        <v>560</v>
      </c>
      <c r="I9" s="683">
        <v>554</v>
      </c>
      <c r="J9" s="683">
        <v>541</v>
      </c>
      <c r="K9" s="683">
        <v>522</v>
      </c>
      <c r="L9" s="683">
        <v>504</v>
      </c>
      <c r="M9" s="684">
        <v>502</v>
      </c>
      <c r="N9" s="683">
        <v>503</v>
      </c>
      <c r="O9" s="683">
        <v>499</v>
      </c>
      <c r="P9" s="683">
        <v>505</v>
      </c>
      <c r="Q9" s="685">
        <v>500</v>
      </c>
    </row>
    <row r="10" spans="1:17">
      <c r="B10" s="680">
        <v>2</v>
      </c>
      <c r="C10" s="686" t="s">
        <v>912</v>
      </c>
      <c r="D10" s="687"/>
      <c r="E10" s="687"/>
      <c r="F10" s="687"/>
      <c r="G10" s="688">
        <v>1142</v>
      </c>
      <c r="H10" s="688">
        <v>1163</v>
      </c>
      <c r="I10" s="688">
        <v>1170</v>
      </c>
      <c r="J10" s="688">
        <v>1151</v>
      </c>
      <c r="K10" s="688">
        <v>1082</v>
      </c>
      <c r="L10" s="688">
        <v>1060</v>
      </c>
      <c r="M10" s="689">
        <v>1049</v>
      </c>
      <c r="N10" s="688">
        <v>1032</v>
      </c>
      <c r="O10" s="688">
        <v>1039</v>
      </c>
      <c r="P10" s="688">
        <v>1040</v>
      </c>
      <c r="Q10" s="690">
        <v>1035</v>
      </c>
    </row>
    <row r="11" spans="1:17">
      <c r="B11" s="680">
        <v>3</v>
      </c>
      <c r="C11" s="686" t="s">
        <v>913</v>
      </c>
      <c r="D11" s="687"/>
      <c r="E11" s="687"/>
      <c r="F11" s="687"/>
      <c r="G11" s="691">
        <v>175</v>
      </c>
      <c r="H11" s="691">
        <v>180</v>
      </c>
      <c r="I11" s="688">
        <v>192</v>
      </c>
      <c r="J11" s="688">
        <v>190</v>
      </c>
      <c r="K11" s="688">
        <v>194</v>
      </c>
      <c r="L11" s="688">
        <v>197</v>
      </c>
      <c r="M11" s="689">
        <v>190</v>
      </c>
      <c r="N11" s="688">
        <v>188</v>
      </c>
      <c r="O11" s="688">
        <v>192</v>
      </c>
      <c r="P11" s="688">
        <v>203</v>
      </c>
      <c r="Q11" s="690">
        <v>209</v>
      </c>
    </row>
    <row r="12" spans="1:17">
      <c r="B12" s="680">
        <v>3</v>
      </c>
      <c r="C12" s="686" t="s">
        <v>914</v>
      </c>
      <c r="D12" s="687"/>
      <c r="E12" s="687"/>
      <c r="F12" s="687"/>
      <c r="G12" s="691">
        <v>320</v>
      </c>
      <c r="H12" s="691">
        <v>328</v>
      </c>
      <c r="I12" s="688">
        <v>331</v>
      </c>
      <c r="J12" s="688">
        <v>343</v>
      </c>
      <c r="K12" s="688">
        <v>350</v>
      </c>
      <c r="L12" s="688">
        <v>352</v>
      </c>
      <c r="M12" s="689">
        <v>351</v>
      </c>
      <c r="N12" s="688">
        <v>340</v>
      </c>
      <c r="O12" s="688">
        <v>340</v>
      </c>
      <c r="P12" s="688">
        <v>336</v>
      </c>
      <c r="Q12" s="690">
        <v>334</v>
      </c>
    </row>
    <row r="13" spans="1:17">
      <c r="B13" s="680">
        <v>3</v>
      </c>
      <c r="C13" s="686" t="s">
        <v>915</v>
      </c>
      <c r="D13" s="687"/>
      <c r="E13" s="687"/>
      <c r="F13" s="687"/>
      <c r="G13" s="691">
        <v>1084</v>
      </c>
      <c r="H13" s="691">
        <v>1076</v>
      </c>
      <c r="I13" s="688">
        <v>1079</v>
      </c>
      <c r="J13" s="688">
        <v>1070</v>
      </c>
      <c r="K13" s="688">
        <v>1059</v>
      </c>
      <c r="L13" s="688">
        <v>1062</v>
      </c>
      <c r="M13" s="689">
        <v>1057</v>
      </c>
      <c r="N13" s="688">
        <v>1042</v>
      </c>
      <c r="O13" s="688">
        <v>1057</v>
      </c>
      <c r="P13" s="688">
        <v>1059</v>
      </c>
      <c r="Q13" s="690">
        <v>1054</v>
      </c>
    </row>
    <row r="14" spans="1:17">
      <c r="B14" s="680">
        <v>3</v>
      </c>
      <c r="C14" s="686" t="s">
        <v>916</v>
      </c>
      <c r="D14" s="687"/>
      <c r="E14" s="687"/>
      <c r="F14" s="687"/>
      <c r="G14" s="644">
        <v>157</v>
      </c>
      <c r="H14" s="644">
        <v>155</v>
      </c>
      <c r="I14" s="688">
        <v>155</v>
      </c>
      <c r="J14" s="688">
        <v>164</v>
      </c>
      <c r="K14" s="688">
        <v>165</v>
      </c>
      <c r="L14" s="688">
        <v>163</v>
      </c>
      <c r="M14" s="689">
        <v>162</v>
      </c>
      <c r="N14" s="688">
        <v>163</v>
      </c>
      <c r="O14" s="688">
        <v>165</v>
      </c>
      <c r="P14" s="688">
        <v>154</v>
      </c>
      <c r="Q14" s="690">
        <v>153</v>
      </c>
    </row>
    <row r="15" spans="1:17">
      <c r="B15" s="680">
        <v>3</v>
      </c>
      <c r="C15" s="686" t="s">
        <v>917</v>
      </c>
      <c r="D15" s="687"/>
      <c r="E15" s="687"/>
      <c r="F15" s="687"/>
      <c r="G15" s="691">
        <v>101</v>
      </c>
      <c r="H15" s="691">
        <v>107</v>
      </c>
      <c r="I15" s="688">
        <v>113</v>
      </c>
      <c r="J15" s="688">
        <v>111</v>
      </c>
      <c r="K15" s="688">
        <v>110</v>
      </c>
      <c r="L15" s="688">
        <v>110</v>
      </c>
      <c r="M15" s="689">
        <v>113</v>
      </c>
      <c r="N15" s="688">
        <v>112</v>
      </c>
      <c r="O15" s="688">
        <v>110</v>
      </c>
      <c r="P15" s="688">
        <v>112</v>
      </c>
      <c r="Q15" s="690">
        <v>120</v>
      </c>
    </row>
    <row r="16" spans="1:17">
      <c r="B16" s="680">
        <v>3</v>
      </c>
      <c r="C16" s="686" t="s">
        <v>918</v>
      </c>
      <c r="D16" s="687"/>
      <c r="E16" s="687"/>
      <c r="F16" s="687"/>
      <c r="G16" s="691">
        <v>207</v>
      </c>
      <c r="H16" s="691">
        <v>204</v>
      </c>
      <c r="I16" s="688">
        <v>198</v>
      </c>
      <c r="J16" s="688">
        <v>200</v>
      </c>
      <c r="K16" s="688">
        <v>195</v>
      </c>
      <c r="L16" s="688">
        <v>198</v>
      </c>
      <c r="M16" s="689">
        <v>208</v>
      </c>
      <c r="N16" s="688">
        <v>205</v>
      </c>
      <c r="O16" s="688">
        <v>207</v>
      </c>
      <c r="P16" s="688">
        <v>212</v>
      </c>
      <c r="Q16" s="690">
        <v>214</v>
      </c>
    </row>
    <row r="17" spans="1:17">
      <c r="B17" s="680">
        <v>3</v>
      </c>
      <c r="C17" s="686" t="s">
        <v>919</v>
      </c>
      <c r="D17" s="687"/>
      <c r="E17" s="687"/>
      <c r="F17" s="687"/>
      <c r="G17" s="691">
        <v>381</v>
      </c>
      <c r="H17" s="691">
        <v>374</v>
      </c>
      <c r="I17" s="688">
        <v>379</v>
      </c>
      <c r="J17" s="688">
        <v>372</v>
      </c>
      <c r="K17" s="688">
        <v>379</v>
      </c>
      <c r="L17" s="688">
        <v>386</v>
      </c>
      <c r="M17" s="689">
        <v>382</v>
      </c>
      <c r="N17" s="688">
        <v>376</v>
      </c>
      <c r="O17" s="688">
        <v>384</v>
      </c>
      <c r="P17" s="688">
        <v>385</v>
      </c>
      <c r="Q17" s="690">
        <v>383</v>
      </c>
    </row>
    <row r="18" spans="1:17">
      <c r="B18" s="680">
        <v>3</v>
      </c>
      <c r="C18" s="686" t="s">
        <v>920</v>
      </c>
      <c r="D18" s="687"/>
      <c r="E18" s="687"/>
      <c r="F18" s="687"/>
      <c r="G18" s="691">
        <v>238</v>
      </c>
      <c r="H18" s="691">
        <v>242</v>
      </c>
      <c r="I18" s="688">
        <v>233</v>
      </c>
      <c r="J18" s="688">
        <v>237</v>
      </c>
      <c r="K18" s="688">
        <v>241</v>
      </c>
      <c r="L18" s="688">
        <v>240</v>
      </c>
      <c r="M18" s="689">
        <v>242</v>
      </c>
      <c r="N18" s="688">
        <v>239</v>
      </c>
      <c r="O18" s="688">
        <v>242</v>
      </c>
      <c r="P18" s="688">
        <v>238</v>
      </c>
      <c r="Q18" s="690">
        <v>230</v>
      </c>
    </row>
    <row r="19" spans="1:17">
      <c r="B19" s="680">
        <v>3</v>
      </c>
      <c r="C19" s="686" t="s">
        <v>921</v>
      </c>
      <c r="D19" s="687"/>
      <c r="E19" s="687"/>
      <c r="F19" s="687"/>
      <c r="G19" s="691">
        <v>281</v>
      </c>
      <c r="H19" s="691">
        <v>282</v>
      </c>
      <c r="I19" s="688">
        <v>280</v>
      </c>
      <c r="J19" s="688">
        <v>284</v>
      </c>
      <c r="K19" s="688">
        <v>288</v>
      </c>
      <c r="L19" s="688">
        <v>289</v>
      </c>
      <c r="M19" s="689">
        <v>294</v>
      </c>
      <c r="N19" s="688">
        <v>295</v>
      </c>
      <c r="O19" s="688">
        <v>299</v>
      </c>
      <c r="P19" s="688">
        <v>301</v>
      </c>
      <c r="Q19" s="690">
        <v>303</v>
      </c>
    </row>
    <row r="20" spans="1:17">
      <c r="B20" s="680">
        <v>3</v>
      </c>
      <c r="C20" s="686" t="s">
        <v>922</v>
      </c>
      <c r="D20" s="687"/>
      <c r="E20" s="687"/>
      <c r="F20" s="687"/>
      <c r="G20" s="688">
        <v>553</v>
      </c>
      <c r="H20" s="688">
        <v>571</v>
      </c>
      <c r="I20" s="688">
        <v>581</v>
      </c>
      <c r="J20" s="688">
        <v>600</v>
      </c>
      <c r="K20" s="688">
        <v>623</v>
      </c>
      <c r="L20" s="688">
        <v>656</v>
      </c>
      <c r="M20" s="689">
        <v>678</v>
      </c>
      <c r="N20" s="688">
        <v>706</v>
      </c>
      <c r="O20" s="688">
        <v>735</v>
      </c>
      <c r="P20" s="688">
        <v>757</v>
      </c>
      <c r="Q20" s="690">
        <v>784</v>
      </c>
    </row>
    <row r="21" spans="1:17">
      <c r="B21" s="680">
        <v>3</v>
      </c>
      <c r="C21" s="686" t="s">
        <v>923</v>
      </c>
      <c r="D21" s="687"/>
      <c r="E21" s="687"/>
      <c r="F21" s="687"/>
      <c r="G21" s="688">
        <v>76</v>
      </c>
      <c r="H21" s="688">
        <v>75</v>
      </c>
      <c r="I21" s="688">
        <v>71</v>
      </c>
      <c r="J21" s="688">
        <v>56</v>
      </c>
      <c r="K21" s="688">
        <v>52</v>
      </c>
      <c r="L21" s="688">
        <v>45</v>
      </c>
      <c r="M21" s="689">
        <v>44</v>
      </c>
      <c r="N21" s="688">
        <v>47</v>
      </c>
      <c r="O21" s="688">
        <v>55</v>
      </c>
      <c r="P21" s="688">
        <v>57</v>
      </c>
      <c r="Q21" s="690">
        <v>59</v>
      </c>
    </row>
    <row r="22" spans="1:17">
      <c r="B22" s="680">
        <v>3</v>
      </c>
      <c r="C22" s="686" t="s">
        <v>931</v>
      </c>
      <c r="D22" s="687"/>
      <c r="E22" s="687"/>
      <c r="F22" s="687"/>
      <c r="G22" s="691">
        <v>447</v>
      </c>
      <c r="H22" s="691">
        <v>467</v>
      </c>
      <c r="I22" s="688">
        <v>479</v>
      </c>
      <c r="J22" s="688">
        <v>486</v>
      </c>
      <c r="K22" s="688">
        <v>465</v>
      </c>
      <c r="L22" s="688">
        <v>456</v>
      </c>
      <c r="M22" s="689">
        <v>457</v>
      </c>
      <c r="N22" s="688">
        <v>462</v>
      </c>
      <c r="O22" s="688">
        <v>401</v>
      </c>
      <c r="P22" s="688">
        <v>397</v>
      </c>
      <c r="Q22" s="690">
        <v>407</v>
      </c>
    </row>
    <row r="23" spans="1:17" ht="14.25" thickBot="1">
      <c r="B23" s="692">
        <v>3</v>
      </c>
      <c r="C23" s="693" t="s">
        <v>925</v>
      </c>
      <c r="D23" s="694"/>
      <c r="E23" s="694"/>
      <c r="F23" s="694"/>
      <c r="G23" s="695">
        <v>229</v>
      </c>
      <c r="H23" s="695">
        <v>223</v>
      </c>
      <c r="I23" s="695">
        <v>228</v>
      </c>
      <c r="J23" s="695">
        <v>225</v>
      </c>
      <c r="K23" s="695">
        <v>225</v>
      </c>
      <c r="L23" s="695">
        <v>223</v>
      </c>
      <c r="M23" s="696">
        <v>222</v>
      </c>
      <c r="N23" s="695">
        <v>224</v>
      </c>
      <c r="O23" s="695">
        <v>228</v>
      </c>
      <c r="P23" s="695">
        <v>234</v>
      </c>
      <c r="Q23" s="697">
        <v>230</v>
      </c>
    </row>
    <row r="24" spans="1:17">
      <c r="B24" s="670" t="s">
        <v>926</v>
      </c>
      <c r="C24" s="671"/>
      <c r="D24" s="671"/>
      <c r="E24" s="671"/>
      <c r="F24" s="671"/>
      <c r="G24" s="652">
        <f>+G7</f>
        <v>259</v>
      </c>
      <c r="H24" s="652">
        <f t="shared" ref="H24:Q24" si="0">+H7</f>
        <v>250</v>
      </c>
      <c r="I24" s="652">
        <f t="shared" si="0"/>
        <v>252</v>
      </c>
      <c r="J24" s="652">
        <f t="shared" si="0"/>
        <v>247</v>
      </c>
      <c r="K24" s="652">
        <f t="shared" si="0"/>
        <v>244</v>
      </c>
      <c r="L24" s="652">
        <f t="shared" si="0"/>
        <v>237</v>
      </c>
      <c r="M24" s="652">
        <f t="shared" si="0"/>
        <v>231</v>
      </c>
      <c r="N24" s="652">
        <f t="shared" si="0"/>
        <v>224</v>
      </c>
      <c r="O24" s="652">
        <f t="shared" si="0"/>
        <v>217</v>
      </c>
      <c r="P24" s="652">
        <f t="shared" si="0"/>
        <v>209</v>
      </c>
      <c r="Q24" s="653">
        <f t="shared" si="0"/>
        <v>208</v>
      </c>
    </row>
    <row r="25" spans="1:17">
      <c r="B25" s="698" t="s">
        <v>927</v>
      </c>
      <c r="C25" s="699"/>
      <c r="D25" s="699"/>
      <c r="E25" s="699"/>
      <c r="F25" s="699"/>
      <c r="G25" s="655">
        <f>SUM(G9:G10)</f>
        <v>1710</v>
      </c>
      <c r="H25" s="655">
        <f t="shared" ref="H25:Q25" si="1">SUM(H9:H10)</f>
        <v>1723</v>
      </c>
      <c r="I25" s="655">
        <f t="shared" si="1"/>
        <v>1724</v>
      </c>
      <c r="J25" s="655">
        <f t="shared" si="1"/>
        <v>1692</v>
      </c>
      <c r="K25" s="655">
        <f t="shared" si="1"/>
        <v>1604</v>
      </c>
      <c r="L25" s="655">
        <f t="shared" si="1"/>
        <v>1564</v>
      </c>
      <c r="M25" s="655">
        <f t="shared" si="1"/>
        <v>1551</v>
      </c>
      <c r="N25" s="655">
        <f t="shared" si="1"/>
        <v>1535</v>
      </c>
      <c r="O25" s="655">
        <f t="shared" si="1"/>
        <v>1538</v>
      </c>
      <c r="P25" s="655">
        <f t="shared" si="1"/>
        <v>1545</v>
      </c>
      <c r="Q25" s="656">
        <f t="shared" si="1"/>
        <v>1535</v>
      </c>
    </row>
    <row r="26" spans="1:17" ht="14.25" thickBot="1">
      <c r="B26" s="700" t="s">
        <v>928</v>
      </c>
      <c r="C26" s="701"/>
      <c r="D26" s="701"/>
      <c r="E26" s="701"/>
      <c r="F26" s="701"/>
      <c r="G26" s="660">
        <f>SUM(G11:G23)</f>
        <v>4249</v>
      </c>
      <c r="H26" s="660">
        <f t="shared" ref="H26:Q26" si="2">SUM(H11:H23)</f>
        <v>4284</v>
      </c>
      <c r="I26" s="660">
        <f t="shared" si="2"/>
        <v>4319</v>
      </c>
      <c r="J26" s="660">
        <f t="shared" si="2"/>
        <v>4338</v>
      </c>
      <c r="K26" s="660">
        <f t="shared" si="2"/>
        <v>4346</v>
      </c>
      <c r="L26" s="660">
        <f t="shared" si="2"/>
        <v>4377</v>
      </c>
      <c r="M26" s="660">
        <f t="shared" si="2"/>
        <v>4400</v>
      </c>
      <c r="N26" s="660">
        <f t="shared" si="2"/>
        <v>4399</v>
      </c>
      <c r="O26" s="660">
        <f t="shared" si="2"/>
        <v>4415</v>
      </c>
      <c r="P26" s="660">
        <f t="shared" si="2"/>
        <v>4445</v>
      </c>
      <c r="Q26" s="661">
        <f t="shared" si="2"/>
        <v>4480</v>
      </c>
    </row>
    <row r="27" spans="1:17" ht="14.25" thickBot="1">
      <c r="B27" s="702" t="s">
        <v>929</v>
      </c>
      <c r="C27" s="703"/>
      <c r="D27" s="703"/>
      <c r="E27" s="703"/>
      <c r="F27" s="704"/>
      <c r="G27" s="662">
        <f>+G7+G8</f>
        <v>6356</v>
      </c>
      <c r="H27" s="662">
        <f t="shared" ref="H27:Q27" si="3">+H7+H8</f>
        <v>6389</v>
      </c>
      <c r="I27" s="662">
        <f t="shared" si="3"/>
        <v>6428</v>
      </c>
      <c r="J27" s="662">
        <f t="shared" si="3"/>
        <v>6410</v>
      </c>
      <c r="K27" s="662">
        <f t="shared" si="3"/>
        <v>6315</v>
      </c>
      <c r="L27" s="662">
        <f t="shared" si="3"/>
        <v>6299</v>
      </c>
      <c r="M27" s="662">
        <f t="shared" si="3"/>
        <v>6288</v>
      </c>
      <c r="N27" s="662">
        <f t="shared" si="3"/>
        <v>6270</v>
      </c>
      <c r="O27" s="662">
        <f t="shared" si="3"/>
        <v>6311</v>
      </c>
      <c r="P27" s="662">
        <f t="shared" si="3"/>
        <v>6351</v>
      </c>
      <c r="Q27" s="663">
        <f t="shared" si="3"/>
        <v>6376</v>
      </c>
    </row>
    <row r="28" spans="1:17" s="548" customFormat="1">
      <c r="E28" s="548" t="s">
        <v>932</v>
      </c>
      <c r="F28" s="705"/>
      <c r="G28" s="705">
        <f>+(G24+G25)/G27</f>
        <v>0.30978602894902452</v>
      </c>
      <c r="H28" s="705">
        <f t="shared" ref="H28:Q28" si="4">+(H24+H25)/H27</f>
        <v>0.30881202066051028</v>
      </c>
      <c r="I28" s="705">
        <f t="shared" si="4"/>
        <v>0.30740510267579341</v>
      </c>
      <c r="J28" s="705">
        <f t="shared" si="4"/>
        <v>0.30249609984399378</v>
      </c>
      <c r="K28" s="705">
        <f t="shared" si="4"/>
        <v>0.29263657957244654</v>
      </c>
      <c r="L28" s="705">
        <f t="shared" si="4"/>
        <v>0.28591839974599143</v>
      </c>
      <c r="M28" s="705">
        <f t="shared" si="4"/>
        <v>0.28339694656488551</v>
      </c>
      <c r="N28" s="705">
        <f t="shared" si="4"/>
        <v>0.28054226475279109</v>
      </c>
      <c r="O28" s="705">
        <f t="shared" si="4"/>
        <v>0.27808588179369353</v>
      </c>
      <c r="P28" s="705">
        <f t="shared" si="4"/>
        <v>0.27617698000314911</v>
      </c>
      <c r="Q28" s="705">
        <f t="shared" si="4"/>
        <v>0.2733688833124216</v>
      </c>
    </row>
    <row r="29" spans="1:17">
      <c r="F29" s="665"/>
      <c r="G29" s="665"/>
      <c r="H29" s="665"/>
      <c r="I29" s="665"/>
      <c r="J29" s="665"/>
      <c r="K29" s="665"/>
      <c r="L29" s="665"/>
      <c r="M29" s="665"/>
      <c r="N29" s="665"/>
      <c r="O29" s="665"/>
      <c r="P29" s="665"/>
      <c r="Q29" s="665"/>
    </row>
    <row r="31" spans="1:17">
      <c r="A31" s="265" t="s">
        <v>933</v>
      </c>
    </row>
    <row r="32" spans="1:17" ht="14.25" thickBot="1">
      <c r="B32" s="265" t="s">
        <v>934</v>
      </c>
      <c r="F32" s="265" t="s">
        <v>935</v>
      </c>
      <c r="G32" s="265" t="s">
        <v>936</v>
      </c>
      <c r="L32" s="265" t="s">
        <v>937</v>
      </c>
    </row>
    <row r="33" spans="2:21" ht="15" thickBot="1">
      <c r="B33" s="666"/>
      <c r="C33" s="667"/>
      <c r="D33" s="667"/>
      <c r="E33" s="667"/>
      <c r="F33" s="668" t="s">
        <v>938</v>
      </c>
      <c r="G33" s="668" t="s">
        <v>939</v>
      </c>
      <c r="H33" s="668" t="s">
        <v>940</v>
      </c>
      <c r="I33" s="668" t="s">
        <v>941</v>
      </c>
      <c r="J33" s="669" t="s">
        <v>942</v>
      </c>
      <c r="K33" s="163"/>
      <c r="L33" s="666"/>
      <c r="M33" s="667"/>
      <c r="N33" s="667"/>
      <c r="O33" s="667"/>
      <c r="P33" s="668" t="s">
        <v>938</v>
      </c>
      <c r="Q33" s="668" t="s">
        <v>939</v>
      </c>
      <c r="R33" s="668" t="s">
        <v>940</v>
      </c>
      <c r="S33" s="668" t="s">
        <v>941</v>
      </c>
      <c r="T33" s="669" t="s">
        <v>942</v>
      </c>
    </row>
    <row r="34" spans="2:21">
      <c r="B34" s="1087" t="s">
        <v>266</v>
      </c>
      <c r="C34" s="706" t="s">
        <v>943</v>
      </c>
      <c r="D34" s="707"/>
      <c r="E34" s="708"/>
      <c r="F34" s="709">
        <v>161</v>
      </c>
      <c r="G34" s="710">
        <v>151</v>
      </c>
      <c r="H34" s="709">
        <v>153</v>
      </c>
      <c r="I34" s="709">
        <v>143</v>
      </c>
      <c r="J34" s="711">
        <v>142</v>
      </c>
      <c r="K34" s="163"/>
      <c r="L34" s="1087" t="s">
        <v>266</v>
      </c>
      <c r="M34" s="706" t="s">
        <v>943</v>
      </c>
      <c r="N34" s="707"/>
      <c r="O34" s="708"/>
      <c r="P34" s="712">
        <f t="shared" ref="P34:T45" si="5">+F34/F$45</f>
        <v>2.5963554265441058E-2</v>
      </c>
      <c r="Q34" s="713">
        <f t="shared" si="5"/>
        <v>2.5493837582306264E-2</v>
      </c>
      <c r="R34" s="712">
        <f t="shared" si="5"/>
        <v>2.4641649218875825E-2</v>
      </c>
      <c r="S34" s="712">
        <f t="shared" si="5"/>
        <v>2.2957135976882325E-2</v>
      </c>
      <c r="T34" s="714">
        <f t="shared" si="5"/>
        <v>2.2676461194506548E-2</v>
      </c>
    </row>
    <row r="35" spans="2:21">
      <c r="B35" s="1088"/>
      <c r="C35" s="715" t="s">
        <v>944</v>
      </c>
      <c r="D35" s="716"/>
      <c r="E35" s="472"/>
      <c r="F35" s="717">
        <v>955</v>
      </c>
      <c r="G35" s="718">
        <v>945</v>
      </c>
      <c r="H35" s="717">
        <v>1010</v>
      </c>
      <c r="I35" s="717">
        <v>1004</v>
      </c>
      <c r="J35" s="719">
        <v>1024</v>
      </c>
      <c r="K35" s="163"/>
      <c r="L35" s="1088"/>
      <c r="M35" s="715" t="s">
        <v>944</v>
      </c>
      <c r="N35" s="716"/>
      <c r="O35" s="472"/>
      <c r="P35" s="720">
        <f t="shared" si="5"/>
        <v>0.15400741815836155</v>
      </c>
      <c r="Q35" s="721">
        <f t="shared" si="5"/>
        <v>0.15954752659125443</v>
      </c>
      <c r="R35" s="720">
        <f t="shared" si="5"/>
        <v>0.16266709615074892</v>
      </c>
      <c r="S35" s="720">
        <f t="shared" si="5"/>
        <v>0.16118157007545353</v>
      </c>
      <c r="T35" s="722">
        <f t="shared" si="5"/>
        <v>0.16352603002235708</v>
      </c>
    </row>
    <row r="36" spans="2:21">
      <c r="B36" s="1088"/>
      <c r="C36" s="715" t="s">
        <v>945</v>
      </c>
      <c r="D36" s="716"/>
      <c r="E36" s="472"/>
      <c r="F36" s="717">
        <v>1230</v>
      </c>
      <c r="G36" s="718">
        <v>1177</v>
      </c>
      <c r="H36" s="717">
        <v>1214</v>
      </c>
      <c r="I36" s="717">
        <v>1235</v>
      </c>
      <c r="J36" s="719">
        <v>1244</v>
      </c>
      <c r="K36" s="163"/>
      <c r="L36" s="1088"/>
      <c r="M36" s="715" t="s">
        <v>945</v>
      </c>
      <c r="N36" s="716"/>
      <c r="O36" s="472"/>
      <c r="P36" s="720">
        <f t="shared" si="5"/>
        <v>0.19835510401548137</v>
      </c>
      <c r="Q36" s="721">
        <f t="shared" si="5"/>
        <v>0.19871686645281109</v>
      </c>
      <c r="R36" s="720">
        <f t="shared" si="5"/>
        <v>0.19552262844258333</v>
      </c>
      <c r="S36" s="720">
        <f t="shared" si="5"/>
        <v>0.1982661743458019</v>
      </c>
      <c r="T36" s="722">
        <f t="shared" si="5"/>
        <v>0.19865857553497285</v>
      </c>
    </row>
    <row r="37" spans="2:21">
      <c r="B37" s="1088"/>
      <c r="C37" s="715" t="s">
        <v>249</v>
      </c>
      <c r="D37" s="716"/>
      <c r="E37" s="472"/>
      <c r="F37" s="717">
        <v>886</v>
      </c>
      <c r="G37" s="718">
        <v>850</v>
      </c>
      <c r="H37" s="717">
        <v>875</v>
      </c>
      <c r="I37" s="717">
        <v>860</v>
      </c>
      <c r="J37" s="719">
        <v>854</v>
      </c>
      <c r="K37" s="163"/>
      <c r="L37" s="1088"/>
      <c r="M37" s="715" t="s">
        <v>249</v>
      </c>
      <c r="N37" s="716"/>
      <c r="O37" s="472"/>
      <c r="P37" s="720">
        <f t="shared" si="5"/>
        <v>0.14288018061602967</v>
      </c>
      <c r="Q37" s="721">
        <f t="shared" si="5"/>
        <v>0.14350835725139288</v>
      </c>
      <c r="R37" s="720">
        <f t="shared" si="5"/>
        <v>0.14092446448703494</v>
      </c>
      <c r="S37" s="720">
        <f t="shared" si="5"/>
        <v>0.13806389468614544</v>
      </c>
      <c r="T37" s="722">
        <f t="shared" si="5"/>
        <v>0.13637815394442671</v>
      </c>
    </row>
    <row r="38" spans="2:21">
      <c r="B38" s="1088"/>
      <c r="C38" s="715" t="s">
        <v>946</v>
      </c>
      <c r="D38" s="716"/>
      <c r="E38" s="472"/>
      <c r="F38" s="717">
        <v>752</v>
      </c>
      <c r="G38" s="718">
        <v>719</v>
      </c>
      <c r="H38" s="717">
        <v>758</v>
      </c>
      <c r="I38" s="717">
        <v>780</v>
      </c>
      <c r="J38" s="719">
        <v>789</v>
      </c>
      <c r="K38" s="163"/>
      <c r="L38" s="1088"/>
      <c r="M38" s="715" t="s">
        <v>946</v>
      </c>
      <c r="N38" s="716"/>
      <c r="O38" s="472"/>
      <c r="P38" s="720">
        <f t="shared" si="5"/>
        <v>0.12127076278019674</v>
      </c>
      <c r="Q38" s="721">
        <f t="shared" si="5"/>
        <v>0.12139118689853115</v>
      </c>
      <c r="R38" s="720">
        <f t="shared" si="5"/>
        <v>0.12208085037848285</v>
      </c>
      <c r="S38" s="720">
        <f t="shared" si="5"/>
        <v>0.12522074169208541</v>
      </c>
      <c r="T38" s="722">
        <f t="shared" si="5"/>
        <v>0.12599808367933568</v>
      </c>
    </row>
    <row r="39" spans="2:21">
      <c r="B39" s="1088"/>
      <c r="C39" s="715" t="s">
        <v>947</v>
      </c>
      <c r="D39" s="716"/>
      <c r="E39" s="472"/>
      <c r="F39" s="717">
        <v>123</v>
      </c>
      <c r="G39" s="718">
        <v>118</v>
      </c>
      <c r="H39" s="717">
        <v>122</v>
      </c>
      <c r="I39" s="717">
        <v>125</v>
      </c>
      <c r="J39" s="719">
        <v>126</v>
      </c>
      <c r="K39" s="163"/>
      <c r="L39" s="1088"/>
      <c r="M39" s="715" t="s">
        <v>947</v>
      </c>
      <c r="N39" s="716"/>
      <c r="O39" s="472"/>
      <c r="P39" s="720">
        <f t="shared" si="5"/>
        <v>1.9835510401548139E-2</v>
      </c>
      <c r="Q39" s="721">
        <f t="shared" si="5"/>
        <v>1.9922336653722776E-2</v>
      </c>
      <c r="R39" s="720">
        <f t="shared" si="5"/>
        <v>1.964889676276373E-2</v>
      </c>
      <c r="S39" s="720">
        <f t="shared" si="5"/>
        <v>2.0067426553218814E-2</v>
      </c>
      <c r="T39" s="722">
        <f t="shared" si="5"/>
        <v>2.0121366975407218E-2</v>
      </c>
      <c r="U39" s="265" t="s">
        <v>948</v>
      </c>
    </row>
    <row r="40" spans="2:21">
      <c r="B40" s="1088"/>
      <c r="C40" s="715" t="s">
        <v>949</v>
      </c>
      <c r="D40" s="716"/>
      <c r="E40" s="472"/>
      <c r="F40" s="717">
        <v>250</v>
      </c>
      <c r="G40" s="718">
        <v>220</v>
      </c>
      <c r="H40" s="717">
        <v>237</v>
      </c>
      <c r="I40" s="717">
        <v>229</v>
      </c>
      <c r="J40" s="719">
        <v>224</v>
      </c>
      <c r="K40" s="163"/>
      <c r="L40" s="1088"/>
      <c r="M40" s="715" t="s">
        <v>949</v>
      </c>
      <c r="N40" s="716"/>
      <c r="O40" s="472"/>
      <c r="P40" s="720">
        <f t="shared" si="5"/>
        <v>4.0316078051927107E-2</v>
      </c>
      <c r="Q40" s="721">
        <f t="shared" si="5"/>
        <v>3.7143339523889922E-2</v>
      </c>
      <c r="R40" s="720">
        <f t="shared" si="5"/>
        <v>3.8170397809631183E-2</v>
      </c>
      <c r="S40" s="720">
        <f t="shared" si="5"/>
        <v>3.6763525445496867E-2</v>
      </c>
      <c r="T40" s="722">
        <f t="shared" si="5"/>
        <v>3.577131906739061E-2</v>
      </c>
      <c r="U40" s="265" t="s">
        <v>948</v>
      </c>
    </row>
    <row r="41" spans="2:21">
      <c r="B41" s="1088"/>
      <c r="C41" s="715" t="s">
        <v>950</v>
      </c>
      <c r="D41" s="716"/>
      <c r="E41" s="472"/>
      <c r="F41" s="717">
        <v>916</v>
      </c>
      <c r="G41" s="718">
        <v>855</v>
      </c>
      <c r="H41" s="717">
        <v>902</v>
      </c>
      <c r="I41" s="717">
        <v>900</v>
      </c>
      <c r="J41" s="719">
        <v>901</v>
      </c>
      <c r="K41" s="163"/>
      <c r="L41" s="1088"/>
      <c r="M41" s="715" t="s">
        <v>950</v>
      </c>
      <c r="N41" s="716"/>
      <c r="O41" s="472"/>
      <c r="P41" s="720">
        <f t="shared" si="5"/>
        <v>0.14771810998226093</v>
      </c>
      <c r="Q41" s="721">
        <f t="shared" si="5"/>
        <v>0.14435252405875401</v>
      </c>
      <c r="R41" s="720">
        <f t="shared" si="5"/>
        <v>0.14527299081977774</v>
      </c>
      <c r="S41" s="720">
        <f t="shared" si="5"/>
        <v>0.14448547118317548</v>
      </c>
      <c r="T41" s="722">
        <f t="shared" si="5"/>
        <v>0.14388374321303099</v>
      </c>
      <c r="U41" s="265" t="s">
        <v>948</v>
      </c>
    </row>
    <row r="42" spans="2:21">
      <c r="B42" s="1088"/>
      <c r="C42" s="715" t="s">
        <v>951</v>
      </c>
      <c r="D42" s="716"/>
      <c r="E42" s="472"/>
      <c r="F42" s="717">
        <v>222</v>
      </c>
      <c r="G42" s="718">
        <v>211</v>
      </c>
      <c r="H42" s="717">
        <v>222</v>
      </c>
      <c r="I42" s="717">
        <v>224</v>
      </c>
      <c r="J42" s="719">
        <v>222</v>
      </c>
      <c r="K42" s="163"/>
      <c r="L42" s="1088"/>
      <c r="M42" s="715" t="s">
        <v>951</v>
      </c>
      <c r="N42" s="716"/>
      <c r="O42" s="472"/>
      <c r="P42" s="720">
        <f t="shared" si="5"/>
        <v>3.5800677310111273E-2</v>
      </c>
      <c r="Q42" s="721">
        <f t="shared" si="5"/>
        <v>3.5623839270639876E-2</v>
      </c>
      <c r="R42" s="720">
        <f t="shared" si="5"/>
        <v>3.5754549846996296E-2</v>
      </c>
      <c r="S42" s="720">
        <f t="shared" si="5"/>
        <v>3.5960828383368115E-2</v>
      </c>
      <c r="T42" s="722">
        <f t="shared" si="5"/>
        <v>3.5451932290003194E-2</v>
      </c>
      <c r="U42" s="265" t="s">
        <v>948</v>
      </c>
    </row>
    <row r="43" spans="2:21">
      <c r="B43" s="1088"/>
      <c r="C43" s="715" t="s">
        <v>952</v>
      </c>
      <c r="D43" s="716"/>
      <c r="E43" s="472"/>
      <c r="F43" s="717">
        <v>296</v>
      </c>
      <c r="G43" s="718">
        <v>284</v>
      </c>
      <c r="H43" s="717">
        <v>302</v>
      </c>
      <c r="I43" s="717">
        <v>302</v>
      </c>
      <c r="J43" s="719">
        <v>305</v>
      </c>
      <c r="K43" s="163"/>
      <c r="L43" s="1088"/>
      <c r="M43" s="715" t="s">
        <v>952</v>
      </c>
      <c r="N43" s="716"/>
      <c r="O43" s="472"/>
      <c r="P43" s="720">
        <f t="shared" si="5"/>
        <v>4.77342364134817E-2</v>
      </c>
      <c r="Q43" s="721">
        <f t="shared" si="5"/>
        <v>4.7948674658112443E-2</v>
      </c>
      <c r="R43" s="720">
        <f t="shared" si="5"/>
        <v>4.8639072314382345E-2</v>
      </c>
      <c r="S43" s="720">
        <f t="shared" si="5"/>
        <v>4.8482902552576659E-2</v>
      </c>
      <c r="T43" s="722">
        <f t="shared" si="5"/>
        <v>4.8706483551580963E-2</v>
      </c>
      <c r="U43" s="265" t="s">
        <v>948</v>
      </c>
    </row>
    <row r="44" spans="2:21">
      <c r="B44" s="1088"/>
      <c r="C44" s="723" t="s">
        <v>953</v>
      </c>
      <c r="D44" s="724"/>
      <c r="E44" s="725"/>
      <c r="F44" s="726">
        <v>410</v>
      </c>
      <c r="G44" s="727">
        <v>393</v>
      </c>
      <c r="H44" s="726">
        <v>414</v>
      </c>
      <c r="I44" s="726">
        <v>427</v>
      </c>
      <c r="J44" s="728">
        <v>431</v>
      </c>
      <c r="K44" s="163"/>
      <c r="L44" s="1088"/>
      <c r="M44" s="723" t="s">
        <v>953</v>
      </c>
      <c r="N44" s="724"/>
      <c r="O44" s="725"/>
      <c r="P44" s="729">
        <f t="shared" si="5"/>
        <v>6.6118368005160452E-2</v>
      </c>
      <c r="Q44" s="730">
        <f t="shared" si="5"/>
        <v>6.635151105858518E-2</v>
      </c>
      <c r="R44" s="729">
        <f t="shared" si="5"/>
        <v>6.6677403768722818E-2</v>
      </c>
      <c r="S44" s="729">
        <f t="shared" si="5"/>
        <v>6.8550329105795477E-2</v>
      </c>
      <c r="T44" s="731">
        <f t="shared" si="5"/>
        <v>6.8827850526988185E-2</v>
      </c>
    </row>
    <row r="45" spans="2:21" ht="14.25" thickBot="1">
      <c r="B45" s="1089"/>
      <c r="C45" s="732" t="s">
        <v>388</v>
      </c>
      <c r="D45" s="733"/>
      <c r="E45" s="734"/>
      <c r="F45" s="735">
        <f>SUM(F34:F44)</f>
        <v>6201</v>
      </c>
      <c r="G45" s="735">
        <f>SUM(G34:G44)</f>
        <v>5923</v>
      </c>
      <c r="H45" s="735">
        <f>SUM(H34:H44)</f>
        <v>6209</v>
      </c>
      <c r="I45" s="735">
        <f>SUM(I34:I44)</f>
        <v>6229</v>
      </c>
      <c r="J45" s="736">
        <f>SUM(J34:J44)</f>
        <v>6262</v>
      </c>
      <c r="K45" s="163"/>
      <c r="L45" s="1089"/>
      <c r="M45" s="732" t="s">
        <v>388</v>
      </c>
      <c r="N45" s="733"/>
      <c r="O45" s="734"/>
      <c r="P45" s="737">
        <f t="shared" si="5"/>
        <v>1</v>
      </c>
      <c r="Q45" s="737">
        <f t="shared" si="5"/>
        <v>1</v>
      </c>
      <c r="R45" s="737">
        <f t="shared" si="5"/>
        <v>1</v>
      </c>
      <c r="S45" s="737">
        <f t="shared" si="5"/>
        <v>1</v>
      </c>
      <c r="T45" s="738">
        <f t="shared" si="5"/>
        <v>1</v>
      </c>
      <c r="U45" s="548">
        <f>+T39+T40+T41+T42+T43</f>
        <v>0.28393484509741301</v>
      </c>
    </row>
    <row r="46" spans="2:21">
      <c r="B46" s="1087" t="s">
        <v>954</v>
      </c>
      <c r="C46" s="706" t="s">
        <v>943</v>
      </c>
      <c r="D46" s="707"/>
      <c r="E46" s="708"/>
      <c r="F46" s="709">
        <v>159</v>
      </c>
      <c r="G46" s="710">
        <v>148</v>
      </c>
      <c r="H46" s="709">
        <v>149</v>
      </c>
      <c r="I46" s="709">
        <v>138</v>
      </c>
      <c r="J46" s="711">
        <v>138</v>
      </c>
      <c r="L46" s="1087" t="s">
        <v>954</v>
      </c>
      <c r="M46" s="706" t="s">
        <v>943</v>
      </c>
      <c r="N46" s="707"/>
      <c r="O46" s="708"/>
      <c r="P46" s="712">
        <f t="shared" ref="P46:T57" si="6">+F46/F$57</f>
        <v>2.9281767955801105E-2</v>
      </c>
      <c r="Q46" s="713">
        <f t="shared" si="6"/>
        <v>2.8379674017257911E-2</v>
      </c>
      <c r="R46" s="712">
        <f t="shared" si="6"/>
        <v>2.7244468824282317E-2</v>
      </c>
      <c r="S46" s="712">
        <f t="shared" si="6"/>
        <v>2.5077230601490096E-2</v>
      </c>
      <c r="T46" s="714">
        <f t="shared" si="6"/>
        <v>2.4923243633736679E-2</v>
      </c>
    </row>
    <row r="47" spans="2:21">
      <c r="B47" s="1088"/>
      <c r="C47" s="715" t="s">
        <v>944</v>
      </c>
      <c r="D47" s="716"/>
      <c r="E47" s="472"/>
      <c r="F47" s="717">
        <v>849</v>
      </c>
      <c r="G47" s="718">
        <v>844</v>
      </c>
      <c r="H47" s="717">
        <v>905</v>
      </c>
      <c r="I47" s="717">
        <v>899</v>
      </c>
      <c r="J47" s="719">
        <v>917</v>
      </c>
      <c r="L47" s="1088"/>
      <c r="M47" s="715" t="s">
        <v>944</v>
      </c>
      <c r="N47" s="716"/>
      <c r="O47" s="472"/>
      <c r="P47" s="720">
        <f t="shared" si="6"/>
        <v>0.15635359116022099</v>
      </c>
      <c r="Q47" s="721">
        <f t="shared" si="6"/>
        <v>0.16184084372003835</v>
      </c>
      <c r="R47" s="720">
        <f t="shared" si="6"/>
        <v>0.16547814957030535</v>
      </c>
      <c r="S47" s="720">
        <f t="shared" si="6"/>
        <v>0.16336543703434489</v>
      </c>
      <c r="T47" s="722">
        <f t="shared" si="6"/>
        <v>0.16561314791403287</v>
      </c>
    </row>
    <row r="48" spans="2:21">
      <c r="B48" s="1088"/>
      <c r="C48" s="715" t="s">
        <v>945</v>
      </c>
      <c r="D48" s="716"/>
      <c r="E48" s="472"/>
      <c r="F48" s="717">
        <v>1194</v>
      </c>
      <c r="G48" s="718">
        <v>1144</v>
      </c>
      <c r="H48" s="717">
        <v>1181</v>
      </c>
      <c r="I48" s="717">
        <v>1201</v>
      </c>
      <c r="J48" s="719">
        <v>1210</v>
      </c>
      <c r="L48" s="1088"/>
      <c r="M48" s="715" t="s">
        <v>945</v>
      </c>
      <c r="N48" s="716"/>
      <c r="O48" s="472"/>
      <c r="P48" s="720">
        <f t="shared" si="6"/>
        <v>0.21988950276243094</v>
      </c>
      <c r="Q48" s="721">
        <f t="shared" si="6"/>
        <v>0.21936720997123682</v>
      </c>
      <c r="R48" s="720">
        <f t="shared" si="6"/>
        <v>0.21594441396964711</v>
      </c>
      <c r="S48" s="720">
        <f t="shared" si="6"/>
        <v>0.21824459385789569</v>
      </c>
      <c r="T48" s="722">
        <f t="shared" si="6"/>
        <v>0.218529889832039</v>
      </c>
    </row>
    <row r="49" spans="2:20">
      <c r="B49" s="1088"/>
      <c r="C49" s="715" t="s">
        <v>249</v>
      </c>
      <c r="D49" s="716"/>
      <c r="E49" s="472"/>
      <c r="F49" s="717">
        <v>787</v>
      </c>
      <c r="G49" s="718">
        <v>764</v>
      </c>
      <c r="H49" s="717">
        <v>790</v>
      </c>
      <c r="I49" s="717">
        <v>778</v>
      </c>
      <c r="J49" s="719">
        <v>775</v>
      </c>
      <c r="L49" s="1088"/>
      <c r="M49" s="715" t="s">
        <v>249</v>
      </c>
      <c r="N49" s="716"/>
      <c r="O49" s="472"/>
      <c r="P49" s="720">
        <f t="shared" si="6"/>
        <v>0.14493554327808472</v>
      </c>
      <c r="Q49" s="721">
        <f t="shared" si="6"/>
        <v>0.14650047938638544</v>
      </c>
      <c r="R49" s="720">
        <f t="shared" si="6"/>
        <v>0.14445053940391298</v>
      </c>
      <c r="S49" s="720">
        <f t="shared" si="6"/>
        <v>0.14137743049245866</v>
      </c>
      <c r="T49" s="722">
        <f t="shared" si="6"/>
        <v>0.13996749142134729</v>
      </c>
    </row>
    <row r="50" spans="2:20">
      <c r="B50" s="1088"/>
      <c r="C50" s="715" t="s">
        <v>946</v>
      </c>
      <c r="D50" s="716"/>
      <c r="E50" s="472"/>
      <c r="F50" s="717">
        <v>630</v>
      </c>
      <c r="G50" s="718">
        <v>606</v>
      </c>
      <c r="H50" s="717">
        <v>644</v>
      </c>
      <c r="I50" s="717">
        <v>666</v>
      </c>
      <c r="J50" s="719">
        <v>674</v>
      </c>
      <c r="L50" s="1088"/>
      <c r="M50" s="715" t="s">
        <v>946</v>
      </c>
      <c r="N50" s="716"/>
      <c r="O50" s="472"/>
      <c r="P50" s="720">
        <f t="shared" si="6"/>
        <v>0.11602209944751381</v>
      </c>
      <c r="Q50" s="721">
        <f t="shared" si="6"/>
        <v>0.1162032598274209</v>
      </c>
      <c r="R50" s="720">
        <f t="shared" si="6"/>
        <v>0.11775461693179741</v>
      </c>
      <c r="S50" s="720">
        <f t="shared" si="6"/>
        <v>0.12102489551153917</v>
      </c>
      <c r="T50" s="722">
        <f t="shared" si="6"/>
        <v>0.12172656673288784</v>
      </c>
    </row>
    <row r="51" spans="2:20">
      <c r="B51" s="1088"/>
      <c r="C51" s="715" t="s">
        <v>947</v>
      </c>
      <c r="D51" s="716"/>
      <c r="E51" s="472"/>
      <c r="F51" s="717">
        <v>122</v>
      </c>
      <c r="G51" s="718">
        <v>117</v>
      </c>
      <c r="H51" s="717">
        <v>121</v>
      </c>
      <c r="I51" s="717">
        <v>125</v>
      </c>
      <c r="J51" s="719">
        <v>125</v>
      </c>
      <c r="L51" s="1088"/>
      <c r="M51" s="715" t="s">
        <v>947</v>
      </c>
      <c r="N51" s="716"/>
      <c r="O51" s="472"/>
      <c r="P51" s="720">
        <f t="shared" si="6"/>
        <v>2.2467771639042358E-2</v>
      </c>
      <c r="Q51" s="721">
        <f t="shared" si="6"/>
        <v>2.2435282837967401E-2</v>
      </c>
      <c r="R51" s="720">
        <f t="shared" si="6"/>
        <v>2.2124702870725911E-2</v>
      </c>
      <c r="S51" s="720">
        <f t="shared" si="6"/>
        <v>2.2714882791204798E-2</v>
      </c>
      <c r="T51" s="722">
        <f t="shared" si="6"/>
        <v>2.257540184215279E-2</v>
      </c>
    </row>
    <row r="52" spans="2:20">
      <c r="B52" s="1088"/>
      <c r="C52" s="715" t="s">
        <v>949</v>
      </c>
      <c r="D52" s="716"/>
      <c r="E52" s="472"/>
      <c r="F52" s="717">
        <v>57</v>
      </c>
      <c r="G52" s="718">
        <v>53</v>
      </c>
      <c r="H52" s="717">
        <v>55</v>
      </c>
      <c r="I52" s="717">
        <v>56</v>
      </c>
      <c r="J52" s="719">
        <v>57</v>
      </c>
      <c r="L52" s="1088"/>
      <c r="M52" s="715" t="s">
        <v>949</v>
      </c>
      <c r="N52" s="716"/>
      <c r="O52" s="472"/>
      <c r="P52" s="720">
        <f t="shared" si="6"/>
        <v>1.0497237569060774E-2</v>
      </c>
      <c r="Q52" s="721">
        <f t="shared" si="6"/>
        <v>1.0162991371045062E-2</v>
      </c>
      <c r="R52" s="720">
        <f t="shared" si="6"/>
        <v>1.0056683123057231E-2</v>
      </c>
      <c r="S52" s="720">
        <f t="shared" si="6"/>
        <v>1.0176267490459748E-2</v>
      </c>
      <c r="T52" s="722">
        <f t="shared" si="6"/>
        <v>1.0294383240021672E-2</v>
      </c>
    </row>
    <row r="53" spans="2:20">
      <c r="B53" s="1088"/>
      <c r="C53" s="715" t="s">
        <v>950</v>
      </c>
      <c r="D53" s="716"/>
      <c r="E53" s="472"/>
      <c r="F53" s="717">
        <v>818</v>
      </c>
      <c r="G53" s="718">
        <v>763</v>
      </c>
      <c r="H53" s="717">
        <v>806</v>
      </c>
      <c r="I53" s="717">
        <v>806</v>
      </c>
      <c r="J53" s="719">
        <v>803</v>
      </c>
      <c r="L53" s="1088"/>
      <c r="M53" s="715" t="s">
        <v>950</v>
      </c>
      <c r="N53" s="716"/>
      <c r="O53" s="472"/>
      <c r="P53" s="720">
        <f t="shared" si="6"/>
        <v>0.15064456721915284</v>
      </c>
      <c r="Q53" s="721">
        <f t="shared" si="6"/>
        <v>0.14630872483221477</v>
      </c>
      <c r="R53" s="720">
        <f t="shared" si="6"/>
        <v>0.14737611994880234</v>
      </c>
      <c r="S53" s="720">
        <f t="shared" si="6"/>
        <v>0.14646556423768853</v>
      </c>
      <c r="T53" s="722">
        <f t="shared" si="6"/>
        <v>0.14502438143398952</v>
      </c>
    </row>
    <row r="54" spans="2:20">
      <c r="B54" s="1088"/>
      <c r="C54" s="715" t="s">
        <v>951</v>
      </c>
      <c r="D54" s="716"/>
      <c r="E54" s="472"/>
      <c r="F54" s="717">
        <v>209</v>
      </c>
      <c r="G54" s="718">
        <v>199</v>
      </c>
      <c r="H54" s="717">
        <v>211</v>
      </c>
      <c r="I54" s="717">
        <v>212</v>
      </c>
      <c r="J54" s="719">
        <v>210</v>
      </c>
      <c r="L54" s="1088"/>
      <c r="M54" s="715" t="s">
        <v>951</v>
      </c>
      <c r="N54" s="716"/>
      <c r="O54" s="472"/>
      <c r="P54" s="720">
        <f t="shared" si="6"/>
        <v>3.8489871086556167E-2</v>
      </c>
      <c r="Q54" s="721">
        <f t="shared" si="6"/>
        <v>3.8159156279961651E-2</v>
      </c>
      <c r="R54" s="720">
        <f t="shared" si="6"/>
        <v>3.8581093435728651E-2</v>
      </c>
      <c r="S54" s="720">
        <f t="shared" si="6"/>
        <v>3.8524441213883334E-2</v>
      </c>
      <c r="T54" s="722">
        <f t="shared" si="6"/>
        <v>3.7926675094816689E-2</v>
      </c>
    </row>
    <row r="55" spans="2:20">
      <c r="B55" s="1088"/>
      <c r="C55" s="715" t="s">
        <v>952</v>
      </c>
      <c r="D55" s="716"/>
      <c r="E55" s="472"/>
      <c r="F55" s="717">
        <v>225</v>
      </c>
      <c r="G55" s="718">
        <v>215</v>
      </c>
      <c r="H55" s="717">
        <v>228</v>
      </c>
      <c r="I55" s="717">
        <v>230</v>
      </c>
      <c r="J55" s="719">
        <v>231</v>
      </c>
      <c r="L55" s="1088"/>
      <c r="M55" s="715" t="s">
        <v>952</v>
      </c>
      <c r="N55" s="716"/>
      <c r="O55" s="472"/>
      <c r="P55" s="720">
        <f t="shared" si="6"/>
        <v>4.1436464088397788E-2</v>
      </c>
      <c r="Q55" s="721">
        <f t="shared" si="6"/>
        <v>4.1227229146692232E-2</v>
      </c>
      <c r="R55" s="720">
        <f t="shared" si="6"/>
        <v>4.1689522764673616E-2</v>
      </c>
      <c r="S55" s="720">
        <f t="shared" si="6"/>
        <v>4.1795384335816831E-2</v>
      </c>
      <c r="T55" s="722">
        <f t="shared" si="6"/>
        <v>4.1719342604298354E-2</v>
      </c>
    </row>
    <row r="56" spans="2:20">
      <c r="B56" s="1088"/>
      <c r="C56" s="723" t="s">
        <v>953</v>
      </c>
      <c r="D56" s="724"/>
      <c r="E56" s="725"/>
      <c r="F56" s="726">
        <v>380</v>
      </c>
      <c r="G56" s="727">
        <v>362</v>
      </c>
      <c r="H56" s="726">
        <v>379</v>
      </c>
      <c r="I56" s="726">
        <v>392</v>
      </c>
      <c r="J56" s="728">
        <v>397</v>
      </c>
      <c r="L56" s="1088"/>
      <c r="M56" s="723" t="s">
        <v>953</v>
      </c>
      <c r="N56" s="724"/>
      <c r="O56" s="725"/>
      <c r="P56" s="729">
        <f t="shared" si="6"/>
        <v>6.9981583793738492E-2</v>
      </c>
      <c r="Q56" s="730">
        <f t="shared" si="6"/>
        <v>6.9415148609779487E-2</v>
      </c>
      <c r="R56" s="729">
        <f t="shared" si="6"/>
        <v>6.9299689157067107E-2</v>
      </c>
      <c r="S56" s="729">
        <f t="shared" si="6"/>
        <v>7.1233872433218243E-2</v>
      </c>
      <c r="T56" s="731">
        <f t="shared" si="6"/>
        <v>7.1699476250677269E-2</v>
      </c>
    </row>
    <row r="57" spans="2:20" ht="14.25" thickBot="1">
      <c r="B57" s="1089"/>
      <c r="C57" s="732" t="s">
        <v>388</v>
      </c>
      <c r="D57" s="733"/>
      <c r="E57" s="734"/>
      <c r="F57" s="735">
        <f>SUM(F46:F56)</f>
        <v>5430</v>
      </c>
      <c r="G57" s="735">
        <f>SUM(G46:G56)</f>
        <v>5215</v>
      </c>
      <c r="H57" s="735">
        <f>SUM(H46:H56)</f>
        <v>5469</v>
      </c>
      <c r="I57" s="735">
        <f>SUM(I46:I56)</f>
        <v>5503</v>
      </c>
      <c r="J57" s="736">
        <f>SUM(J46:J56)</f>
        <v>5537</v>
      </c>
      <c r="L57" s="1089"/>
      <c r="M57" s="732" t="s">
        <v>388</v>
      </c>
      <c r="N57" s="733"/>
      <c r="O57" s="734"/>
      <c r="P57" s="737">
        <f t="shared" si="6"/>
        <v>1</v>
      </c>
      <c r="Q57" s="737">
        <f t="shared" si="6"/>
        <v>1</v>
      </c>
      <c r="R57" s="737">
        <f t="shared" si="6"/>
        <v>1</v>
      </c>
      <c r="S57" s="737">
        <f t="shared" si="6"/>
        <v>1</v>
      </c>
      <c r="T57" s="738">
        <f t="shared" si="6"/>
        <v>1</v>
      </c>
    </row>
    <row r="58" spans="2:20">
      <c r="B58" s="1087" t="s">
        <v>955</v>
      </c>
      <c r="C58" s="706" t="s">
        <v>943</v>
      </c>
      <c r="D58" s="707"/>
      <c r="E58" s="708"/>
      <c r="F58" s="709">
        <f>+F34-F46</f>
        <v>2</v>
      </c>
      <c r="G58" s="710">
        <f t="shared" ref="G58:J58" si="7">+G34-G46</f>
        <v>3</v>
      </c>
      <c r="H58" s="709">
        <f t="shared" si="7"/>
        <v>4</v>
      </c>
      <c r="I58" s="709">
        <f t="shared" si="7"/>
        <v>5</v>
      </c>
      <c r="J58" s="711">
        <f t="shared" si="7"/>
        <v>4</v>
      </c>
      <c r="L58" s="1087" t="s">
        <v>955</v>
      </c>
      <c r="M58" s="706" t="s">
        <v>943</v>
      </c>
      <c r="N58" s="707"/>
      <c r="O58" s="708"/>
      <c r="P58" s="712">
        <f t="shared" ref="P58:T69" si="8">+F58/F$69</f>
        <v>2.5940337224383916E-3</v>
      </c>
      <c r="Q58" s="713">
        <f t="shared" si="8"/>
        <v>4.2372881355932203E-3</v>
      </c>
      <c r="R58" s="712">
        <f t="shared" si="8"/>
        <v>5.4054054054054057E-3</v>
      </c>
      <c r="S58" s="712">
        <f t="shared" si="8"/>
        <v>6.8870523415977963E-3</v>
      </c>
      <c r="T58" s="714">
        <f t="shared" si="8"/>
        <v>5.5172413793103444E-3</v>
      </c>
    </row>
    <row r="59" spans="2:20">
      <c r="B59" s="1088"/>
      <c r="C59" s="715" t="s">
        <v>944</v>
      </c>
      <c r="D59" s="716"/>
      <c r="E59" s="472"/>
      <c r="F59" s="717">
        <f t="shared" ref="F59:J68" si="9">+F35-F47</f>
        <v>106</v>
      </c>
      <c r="G59" s="718">
        <f t="shared" si="9"/>
        <v>101</v>
      </c>
      <c r="H59" s="717">
        <f t="shared" si="9"/>
        <v>105</v>
      </c>
      <c r="I59" s="717">
        <f t="shared" si="9"/>
        <v>105</v>
      </c>
      <c r="J59" s="719">
        <f t="shared" si="9"/>
        <v>107</v>
      </c>
      <c r="L59" s="1088"/>
      <c r="M59" s="715" t="s">
        <v>944</v>
      </c>
      <c r="N59" s="716"/>
      <c r="O59" s="472"/>
      <c r="P59" s="720">
        <f t="shared" si="8"/>
        <v>0.13748378728923477</v>
      </c>
      <c r="Q59" s="721">
        <f t="shared" si="8"/>
        <v>0.14265536723163841</v>
      </c>
      <c r="R59" s="720">
        <f t="shared" si="8"/>
        <v>0.14189189189189189</v>
      </c>
      <c r="S59" s="720">
        <f t="shared" si="8"/>
        <v>0.14462809917355371</v>
      </c>
      <c r="T59" s="722">
        <f t="shared" si="8"/>
        <v>0.14758620689655172</v>
      </c>
    </row>
    <row r="60" spans="2:20">
      <c r="B60" s="1088"/>
      <c r="C60" s="715" t="s">
        <v>945</v>
      </c>
      <c r="D60" s="716"/>
      <c r="E60" s="472"/>
      <c r="F60" s="717">
        <f t="shared" si="9"/>
        <v>36</v>
      </c>
      <c r="G60" s="718">
        <f t="shared" si="9"/>
        <v>33</v>
      </c>
      <c r="H60" s="717">
        <f t="shared" si="9"/>
        <v>33</v>
      </c>
      <c r="I60" s="717">
        <f t="shared" si="9"/>
        <v>34</v>
      </c>
      <c r="J60" s="719">
        <f t="shared" si="9"/>
        <v>34</v>
      </c>
      <c r="L60" s="1088"/>
      <c r="M60" s="715" t="s">
        <v>945</v>
      </c>
      <c r="N60" s="716"/>
      <c r="O60" s="472"/>
      <c r="P60" s="720">
        <f t="shared" si="8"/>
        <v>4.6692607003891051E-2</v>
      </c>
      <c r="Q60" s="721">
        <f t="shared" si="8"/>
        <v>4.6610169491525424E-2</v>
      </c>
      <c r="R60" s="720">
        <f t="shared" si="8"/>
        <v>4.4594594594594597E-2</v>
      </c>
      <c r="S60" s="720">
        <f t="shared" si="8"/>
        <v>4.6831955922865015E-2</v>
      </c>
      <c r="T60" s="722">
        <f t="shared" si="8"/>
        <v>4.6896551724137932E-2</v>
      </c>
    </row>
    <row r="61" spans="2:20">
      <c r="B61" s="1088"/>
      <c r="C61" s="715" t="s">
        <v>249</v>
      </c>
      <c r="D61" s="716"/>
      <c r="E61" s="472"/>
      <c r="F61" s="717">
        <f t="shared" si="9"/>
        <v>99</v>
      </c>
      <c r="G61" s="718">
        <f t="shared" si="9"/>
        <v>86</v>
      </c>
      <c r="H61" s="717">
        <f t="shared" si="9"/>
        <v>85</v>
      </c>
      <c r="I61" s="717">
        <f t="shared" si="9"/>
        <v>82</v>
      </c>
      <c r="J61" s="719">
        <f t="shared" si="9"/>
        <v>79</v>
      </c>
      <c r="L61" s="1088"/>
      <c r="M61" s="715" t="s">
        <v>249</v>
      </c>
      <c r="N61" s="716"/>
      <c r="O61" s="472"/>
      <c r="P61" s="720">
        <f t="shared" si="8"/>
        <v>0.12840466926070038</v>
      </c>
      <c r="Q61" s="721">
        <f t="shared" si="8"/>
        <v>0.12146892655367232</v>
      </c>
      <c r="R61" s="720">
        <f t="shared" si="8"/>
        <v>0.11486486486486487</v>
      </c>
      <c r="S61" s="720">
        <f t="shared" si="8"/>
        <v>0.11294765840220386</v>
      </c>
      <c r="T61" s="722">
        <f t="shared" si="8"/>
        <v>0.10896551724137932</v>
      </c>
    </row>
    <row r="62" spans="2:20">
      <c r="B62" s="1088"/>
      <c r="C62" s="715" t="s">
        <v>946</v>
      </c>
      <c r="D62" s="716"/>
      <c r="E62" s="472"/>
      <c r="F62" s="717">
        <f t="shared" si="9"/>
        <v>122</v>
      </c>
      <c r="G62" s="718">
        <f t="shared" si="9"/>
        <v>113</v>
      </c>
      <c r="H62" s="717">
        <f t="shared" si="9"/>
        <v>114</v>
      </c>
      <c r="I62" s="717">
        <f t="shared" si="9"/>
        <v>114</v>
      </c>
      <c r="J62" s="719">
        <f t="shared" si="9"/>
        <v>115</v>
      </c>
      <c r="L62" s="1088"/>
      <c r="M62" s="715" t="s">
        <v>946</v>
      </c>
      <c r="N62" s="716"/>
      <c r="O62" s="472"/>
      <c r="P62" s="720">
        <f t="shared" si="8"/>
        <v>0.15823605706874189</v>
      </c>
      <c r="Q62" s="721">
        <f t="shared" si="8"/>
        <v>0.1596045197740113</v>
      </c>
      <c r="R62" s="720">
        <f t="shared" si="8"/>
        <v>0.15405405405405406</v>
      </c>
      <c r="S62" s="720">
        <f t="shared" si="8"/>
        <v>0.15702479338842976</v>
      </c>
      <c r="T62" s="722">
        <f t="shared" si="8"/>
        <v>0.15862068965517243</v>
      </c>
    </row>
    <row r="63" spans="2:20">
      <c r="B63" s="1088"/>
      <c r="C63" s="715" t="s">
        <v>947</v>
      </c>
      <c r="D63" s="716"/>
      <c r="E63" s="472"/>
      <c r="F63" s="717">
        <f t="shared" si="9"/>
        <v>1</v>
      </c>
      <c r="G63" s="718">
        <f t="shared" si="9"/>
        <v>1</v>
      </c>
      <c r="H63" s="717">
        <f t="shared" si="9"/>
        <v>1</v>
      </c>
      <c r="I63" s="717">
        <f t="shared" si="9"/>
        <v>0</v>
      </c>
      <c r="J63" s="719">
        <f t="shared" si="9"/>
        <v>1</v>
      </c>
      <c r="L63" s="1088"/>
      <c r="M63" s="715" t="s">
        <v>947</v>
      </c>
      <c r="N63" s="716"/>
      <c r="O63" s="472"/>
      <c r="P63" s="720">
        <f t="shared" si="8"/>
        <v>1.2970168612191958E-3</v>
      </c>
      <c r="Q63" s="721">
        <f t="shared" si="8"/>
        <v>1.4124293785310734E-3</v>
      </c>
      <c r="R63" s="720">
        <f t="shared" si="8"/>
        <v>1.3513513513513514E-3</v>
      </c>
      <c r="S63" s="720">
        <f t="shared" si="8"/>
        <v>0</v>
      </c>
      <c r="T63" s="722">
        <f t="shared" si="8"/>
        <v>1.3793103448275861E-3</v>
      </c>
    </row>
    <row r="64" spans="2:20">
      <c r="B64" s="1088"/>
      <c r="C64" s="715" t="s">
        <v>949</v>
      </c>
      <c r="D64" s="716"/>
      <c r="E64" s="472"/>
      <c r="F64" s="717">
        <f t="shared" si="9"/>
        <v>193</v>
      </c>
      <c r="G64" s="718">
        <f t="shared" si="9"/>
        <v>167</v>
      </c>
      <c r="H64" s="717">
        <f t="shared" si="9"/>
        <v>182</v>
      </c>
      <c r="I64" s="717">
        <f t="shared" si="9"/>
        <v>173</v>
      </c>
      <c r="J64" s="719">
        <f t="shared" si="9"/>
        <v>167</v>
      </c>
      <c r="L64" s="1088"/>
      <c r="M64" s="715" t="s">
        <v>949</v>
      </c>
      <c r="N64" s="716"/>
      <c r="O64" s="472"/>
      <c r="P64" s="720">
        <f t="shared" si="8"/>
        <v>0.2503242542153048</v>
      </c>
      <c r="Q64" s="721">
        <f t="shared" si="8"/>
        <v>0.23587570621468926</v>
      </c>
      <c r="R64" s="720">
        <f t="shared" si="8"/>
        <v>0.24594594594594596</v>
      </c>
      <c r="S64" s="720">
        <f t="shared" si="8"/>
        <v>0.23829201101928374</v>
      </c>
      <c r="T64" s="722">
        <f t="shared" si="8"/>
        <v>0.23034482758620689</v>
      </c>
    </row>
    <row r="65" spans="1:20">
      <c r="B65" s="1088"/>
      <c r="C65" s="715" t="s">
        <v>950</v>
      </c>
      <c r="D65" s="716"/>
      <c r="E65" s="472"/>
      <c r="F65" s="717">
        <f t="shared" si="9"/>
        <v>98</v>
      </c>
      <c r="G65" s="718">
        <f t="shared" si="9"/>
        <v>92</v>
      </c>
      <c r="H65" s="717">
        <f t="shared" si="9"/>
        <v>96</v>
      </c>
      <c r="I65" s="717">
        <f t="shared" si="9"/>
        <v>94</v>
      </c>
      <c r="J65" s="719">
        <f t="shared" si="9"/>
        <v>98</v>
      </c>
      <c r="L65" s="1088"/>
      <c r="M65" s="715" t="s">
        <v>950</v>
      </c>
      <c r="N65" s="716"/>
      <c r="O65" s="472"/>
      <c r="P65" s="720">
        <f t="shared" si="8"/>
        <v>0.12710765239948119</v>
      </c>
      <c r="Q65" s="721">
        <f t="shared" si="8"/>
        <v>0.12994350282485875</v>
      </c>
      <c r="R65" s="720">
        <f t="shared" si="8"/>
        <v>0.12972972972972974</v>
      </c>
      <c r="S65" s="720">
        <f t="shared" si="8"/>
        <v>0.12947658402203857</v>
      </c>
      <c r="T65" s="722">
        <f t="shared" si="8"/>
        <v>0.13517241379310344</v>
      </c>
    </row>
    <row r="66" spans="1:20">
      <c r="B66" s="1088"/>
      <c r="C66" s="715" t="s">
        <v>951</v>
      </c>
      <c r="D66" s="716"/>
      <c r="E66" s="472"/>
      <c r="F66" s="717">
        <f t="shared" si="9"/>
        <v>13</v>
      </c>
      <c r="G66" s="718">
        <f t="shared" si="9"/>
        <v>12</v>
      </c>
      <c r="H66" s="717">
        <f t="shared" si="9"/>
        <v>11</v>
      </c>
      <c r="I66" s="717">
        <f t="shared" si="9"/>
        <v>12</v>
      </c>
      <c r="J66" s="719">
        <f t="shared" si="9"/>
        <v>12</v>
      </c>
      <c r="L66" s="1088"/>
      <c r="M66" s="715" t="s">
        <v>951</v>
      </c>
      <c r="N66" s="716"/>
      <c r="O66" s="472"/>
      <c r="P66" s="720">
        <f t="shared" si="8"/>
        <v>1.6861219195849545E-2</v>
      </c>
      <c r="Q66" s="721">
        <f t="shared" si="8"/>
        <v>1.6949152542372881E-2</v>
      </c>
      <c r="R66" s="720">
        <f t="shared" si="8"/>
        <v>1.4864864864864866E-2</v>
      </c>
      <c r="S66" s="720">
        <f t="shared" si="8"/>
        <v>1.6528925619834711E-2</v>
      </c>
      <c r="T66" s="722">
        <f t="shared" si="8"/>
        <v>1.6551724137931035E-2</v>
      </c>
    </row>
    <row r="67" spans="1:20">
      <c r="B67" s="1088"/>
      <c r="C67" s="715" t="s">
        <v>952</v>
      </c>
      <c r="D67" s="716"/>
      <c r="E67" s="472"/>
      <c r="F67" s="717">
        <f t="shared" si="9"/>
        <v>71</v>
      </c>
      <c r="G67" s="718">
        <f t="shared" si="9"/>
        <v>69</v>
      </c>
      <c r="H67" s="717">
        <f t="shared" si="9"/>
        <v>74</v>
      </c>
      <c r="I67" s="717">
        <f t="shared" si="9"/>
        <v>72</v>
      </c>
      <c r="J67" s="719">
        <f t="shared" si="9"/>
        <v>74</v>
      </c>
      <c r="L67" s="1088"/>
      <c r="M67" s="715" t="s">
        <v>952</v>
      </c>
      <c r="N67" s="716"/>
      <c r="O67" s="472"/>
      <c r="P67" s="720">
        <f t="shared" si="8"/>
        <v>9.2088197146562911E-2</v>
      </c>
      <c r="Q67" s="721">
        <f t="shared" si="8"/>
        <v>9.7457627118644072E-2</v>
      </c>
      <c r="R67" s="720">
        <f t="shared" si="8"/>
        <v>0.1</v>
      </c>
      <c r="S67" s="720">
        <f t="shared" si="8"/>
        <v>9.9173553719008267E-2</v>
      </c>
      <c r="T67" s="722">
        <f t="shared" si="8"/>
        <v>0.10206896551724139</v>
      </c>
    </row>
    <row r="68" spans="1:20">
      <c r="B68" s="1088"/>
      <c r="C68" s="723" t="s">
        <v>953</v>
      </c>
      <c r="D68" s="724"/>
      <c r="E68" s="725"/>
      <c r="F68" s="726">
        <f t="shared" si="9"/>
        <v>30</v>
      </c>
      <c r="G68" s="727">
        <f t="shared" si="9"/>
        <v>31</v>
      </c>
      <c r="H68" s="726">
        <f t="shared" si="9"/>
        <v>35</v>
      </c>
      <c r="I68" s="726">
        <f t="shared" si="9"/>
        <v>35</v>
      </c>
      <c r="J68" s="728">
        <f t="shared" si="9"/>
        <v>34</v>
      </c>
      <c r="L68" s="1088"/>
      <c r="M68" s="723" t="s">
        <v>953</v>
      </c>
      <c r="N68" s="724"/>
      <c r="O68" s="725"/>
      <c r="P68" s="729">
        <f t="shared" si="8"/>
        <v>3.8910505836575876E-2</v>
      </c>
      <c r="Q68" s="730">
        <f t="shared" si="8"/>
        <v>4.3785310734463276E-2</v>
      </c>
      <c r="R68" s="729">
        <f t="shared" si="8"/>
        <v>4.72972972972973E-2</v>
      </c>
      <c r="S68" s="729">
        <f t="shared" si="8"/>
        <v>4.8209366391184574E-2</v>
      </c>
      <c r="T68" s="731">
        <f t="shared" si="8"/>
        <v>4.6896551724137932E-2</v>
      </c>
    </row>
    <row r="69" spans="1:20" ht="14.25" thickBot="1">
      <c r="B69" s="1089"/>
      <c r="C69" s="732" t="s">
        <v>388</v>
      </c>
      <c r="D69" s="733"/>
      <c r="E69" s="734"/>
      <c r="F69" s="735">
        <f>SUM(F58:F68)</f>
        <v>771</v>
      </c>
      <c r="G69" s="735">
        <f>SUM(G58:G68)</f>
        <v>708</v>
      </c>
      <c r="H69" s="735">
        <f>SUM(H58:H68)</f>
        <v>740</v>
      </c>
      <c r="I69" s="735">
        <f>SUM(I58:I68)</f>
        <v>726</v>
      </c>
      <c r="J69" s="736">
        <f>SUM(J58:J68)</f>
        <v>725</v>
      </c>
      <c r="L69" s="1089"/>
      <c r="M69" s="732" t="s">
        <v>388</v>
      </c>
      <c r="N69" s="733"/>
      <c r="O69" s="734"/>
      <c r="P69" s="737">
        <f t="shared" si="8"/>
        <v>1</v>
      </c>
      <c r="Q69" s="737">
        <f t="shared" si="8"/>
        <v>1</v>
      </c>
      <c r="R69" s="737">
        <f t="shared" si="8"/>
        <v>1</v>
      </c>
      <c r="S69" s="737">
        <f t="shared" si="8"/>
        <v>1</v>
      </c>
      <c r="T69" s="738">
        <f t="shared" si="8"/>
        <v>1</v>
      </c>
    </row>
    <row r="72" spans="1:20">
      <c r="A72" s="265" t="s">
        <v>1378</v>
      </c>
      <c r="G72" s="739" t="s">
        <v>956</v>
      </c>
    </row>
    <row r="73" spans="1:20" s="835" customFormat="1" ht="14.25" thickBot="1">
      <c r="H73" s="835" t="s">
        <v>1379</v>
      </c>
      <c r="L73" s="835" t="s">
        <v>1379</v>
      </c>
      <c r="O73" s="835" t="s">
        <v>1380</v>
      </c>
      <c r="P73" s="835" t="s">
        <v>1381</v>
      </c>
    </row>
    <row r="74" spans="1:20" ht="14.25">
      <c r="B74" s="1096"/>
      <c r="C74" s="1097"/>
      <c r="D74" s="1097"/>
      <c r="E74" s="1097"/>
      <c r="F74" s="1100" t="s">
        <v>388</v>
      </c>
      <c r="G74" s="1102" t="s">
        <v>957</v>
      </c>
      <c r="H74" s="1104" t="s">
        <v>958</v>
      </c>
      <c r="I74" s="1106" t="s">
        <v>959</v>
      </c>
      <c r="J74" s="1106"/>
      <c r="K74" s="1106"/>
      <c r="L74" s="1106"/>
      <c r="M74" s="1107" t="s">
        <v>960</v>
      </c>
      <c r="N74" s="1092" t="s">
        <v>961</v>
      </c>
      <c r="O74" s="1094" t="s">
        <v>962</v>
      </c>
      <c r="P74" s="1095"/>
    </row>
    <row r="75" spans="1:20" ht="15" thickBot="1">
      <c r="B75" s="1098"/>
      <c r="C75" s="1099"/>
      <c r="D75" s="1099"/>
      <c r="E75" s="1099"/>
      <c r="F75" s="1101"/>
      <c r="G75" s="1103"/>
      <c r="H75" s="1105"/>
      <c r="I75" s="740" t="s">
        <v>963</v>
      </c>
      <c r="J75" s="741" t="s">
        <v>964</v>
      </c>
      <c r="K75" s="741" t="s">
        <v>965</v>
      </c>
      <c r="L75" s="742" t="s">
        <v>966</v>
      </c>
      <c r="M75" s="1108"/>
      <c r="N75" s="1093"/>
      <c r="O75" s="743" t="s">
        <v>406</v>
      </c>
      <c r="P75" s="743" t="s">
        <v>967</v>
      </c>
    </row>
    <row r="76" spans="1:20">
      <c r="B76" s="1087" t="s">
        <v>968</v>
      </c>
      <c r="C76" s="706" t="s">
        <v>969</v>
      </c>
      <c r="D76" s="707"/>
      <c r="E76" s="707"/>
      <c r="F76" s="744">
        <v>515</v>
      </c>
      <c r="G76" s="745">
        <v>30</v>
      </c>
      <c r="H76" s="746">
        <v>485</v>
      </c>
      <c r="I76" s="708">
        <v>86</v>
      </c>
      <c r="J76" s="745">
        <v>98</v>
      </c>
      <c r="K76" s="745">
        <v>244</v>
      </c>
      <c r="L76" s="706">
        <v>52</v>
      </c>
      <c r="M76" s="747">
        <v>147.9</v>
      </c>
      <c r="N76" s="748">
        <v>19.8</v>
      </c>
      <c r="O76" s="749">
        <f>+M76*12</f>
        <v>1774.8000000000002</v>
      </c>
      <c r="P76" s="749">
        <f>+O76*H76</f>
        <v>860778.00000000012</v>
      </c>
    </row>
    <row r="77" spans="1:20">
      <c r="B77" s="1088"/>
      <c r="C77" s="715" t="s">
        <v>970</v>
      </c>
      <c r="D77" s="716"/>
      <c r="E77" s="716"/>
      <c r="F77" s="750">
        <v>143</v>
      </c>
      <c r="G77" s="256">
        <v>0</v>
      </c>
      <c r="H77" s="751">
        <v>143</v>
      </c>
      <c r="I77" s="472">
        <v>40</v>
      </c>
      <c r="J77" s="256">
        <v>32</v>
      </c>
      <c r="K77" s="256">
        <v>57</v>
      </c>
      <c r="L77" s="715">
        <v>11</v>
      </c>
      <c r="M77" s="752">
        <v>126.2</v>
      </c>
      <c r="N77" s="753">
        <v>19.2</v>
      </c>
      <c r="O77" s="754">
        <f t="shared" ref="O77:O81" si="10">+M77*12</f>
        <v>1514.4</v>
      </c>
      <c r="P77" s="754">
        <f t="shared" ref="P77:P81" si="11">+O77*H77</f>
        <v>216559.2</v>
      </c>
    </row>
    <row r="78" spans="1:20">
      <c r="B78" s="1088"/>
      <c r="C78" s="715" t="s">
        <v>971</v>
      </c>
      <c r="D78" s="716"/>
      <c r="E78" s="716"/>
      <c r="F78" s="750">
        <v>5712</v>
      </c>
      <c r="G78" s="256">
        <v>120</v>
      </c>
      <c r="H78" s="751">
        <v>5592</v>
      </c>
      <c r="I78" s="472">
        <v>398</v>
      </c>
      <c r="J78" s="256">
        <v>917</v>
      </c>
      <c r="K78" s="256">
        <v>3918</v>
      </c>
      <c r="L78" s="715">
        <v>314</v>
      </c>
      <c r="M78" s="752">
        <v>155.6</v>
      </c>
      <c r="N78" s="753">
        <v>19.3</v>
      </c>
      <c r="O78" s="754">
        <f t="shared" si="10"/>
        <v>1867.1999999999998</v>
      </c>
      <c r="P78" s="754">
        <f t="shared" si="11"/>
        <v>10441382.399999999</v>
      </c>
    </row>
    <row r="79" spans="1:20">
      <c r="B79" s="1088"/>
      <c r="C79" s="715" t="s">
        <v>972</v>
      </c>
      <c r="D79" s="716"/>
      <c r="E79" s="716"/>
      <c r="F79" s="750">
        <v>346</v>
      </c>
      <c r="G79" s="256">
        <v>7</v>
      </c>
      <c r="H79" s="751">
        <v>340</v>
      </c>
      <c r="I79" s="472">
        <v>25</v>
      </c>
      <c r="J79" s="256">
        <v>38</v>
      </c>
      <c r="K79" s="256">
        <v>240</v>
      </c>
      <c r="L79" s="715">
        <v>32</v>
      </c>
      <c r="M79" s="752">
        <v>166.9</v>
      </c>
      <c r="N79" s="753">
        <v>21</v>
      </c>
      <c r="O79" s="754">
        <f t="shared" si="10"/>
        <v>2002.8000000000002</v>
      </c>
      <c r="P79" s="754">
        <f t="shared" si="11"/>
        <v>680952.00000000012</v>
      </c>
    </row>
    <row r="80" spans="1:20">
      <c r="B80" s="1088"/>
      <c r="C80" s="715" t="s">
        <v>973</v>
      </c>
      <c r="D80" s="716"/>
      <c r="E80" s="716"/>
      <c r="F80" s="750">
        <v>3329</v>
      </c>
      <c r="G80" s="256">
        <v>63</v>
      </c>
      <c r="H80" s="751">
        <v>3266</v>
      </c>
      <c r="I80" s="472">
        <v>23</v>
      </c>
      <c r="J80" s="256">
        <v>122</v>
      </c>
      <c r="K80" s="256">
        <v>2839</v>
      </c>
      <c r="L80" s="715">
        <v>255</v>
      </c>
      <c r="M80" s="752">
        <v>179.6</v>
      </c>
      <c r="N80" s="753">
        <v>20.399999999999999</v>
      </c>
      <c r="O80" s="754">
        <f t="shared" si="10"/>
        <v>2155.1999999999998</v>
      </c>
      <c r="P80" s="754">
        <f t="shared" si="11"/>
        <v>7038883.1999999993</v>
      </c>
    </row>
    <row r="81" spans="2:17">
      <c r="B81" s="1088"/>
      <c r="C81" s="715" t="s">
        <v>974</v>
      </c>
      <c r="D81" s="716"/>
      <c r="E81" s="716"/>
      <c r="F81" s="750">
        <v>2037</v>
      </c>
      <c r="G81" s="256">
        <v>51</v>
      </c>
      <c r="H81" s="751">
        <v>1986</v>
      </c>
      <c r="I81" s="472">
        <v>350</v>
      </c>
      <c r="J81" s="256">
        <v>757</v>
      </c>
      <c r="K81" s="256">
        <v>838</v>
      </c>
      <c r="L81" s="715">
        <v>27</v>
      </c>
      <c r="M81" s="752">
        <v>114.2</v>
      </c>
      <c r="N81" s="753">
        <v>17.2</v>
      </c>
      <c r="O81" s="754">
        <f t="shared" si="10"/>
        <v>1370.4</v>
      </c>
      <c r="P81" s="754">
        <f t="shared" si="11"/>
        <v>2721614.4000000004</v>
      </c>
    </row>
    <row r="82" spans="2:17" ht="14.25" thickBot="1">
      <c r="B82" s="1089"/>
      <c r="C82" s="1090" t="s">
        <v>975</v>
      </c>
      <c r="D82" s="1091"/>
      <c r="E82" s="1091"/>
      <c r="F82" s="755">
        <f>SUM(F76:F78)</f>
        <v>6370</v>
      </c>
      <c r="G82" s="735">
        <f t="shared" ref="G82:L82" si="12">SUM(G76:G78)</f>
        <v>150</v>
      </c>
      <c r="H82" s="736">
        <f t="shared" si="12"/>
        <v>6220</v>
      </c>
      <c r="I82" s="734">
        <f t="shared" si="12"/>
        <v>524</v>
      </c>
      <c r="J82" s="735">
        <f t="shared" si="12"/>
        <v>1047</v>
      </c>
      <c r="K82" s="735">
        <f t="shared" si="12"/>
        <v>4219</v>
      </c>
      <c r="L82" s="732">
        <f t="shared" si="12"/>
        <v>377</v>
      </c>
      <c r="M82" s="756">
        <v>154.30000000000001</v>
      </c>
      <c r="N82" s="757">
        <v>19.3</v>
      </c>
      <c r="O82" s="758">
        <f>+P82/H82</f>
        <v>1851.8841800643083</v>
      </c>
      <c r="P82" s="759">
        <f t="shared" ref="P82" si="13">SUM(P76:P78)</f>
        <v>11518719.599999998</v>
      </c>
      <c r="Q82" s="265" t="s">
        <v>1382</v>
      </c>
    </row>
    <row r="83" spans="2:17">
      <c r="B83" s="1087" t="s">
        <v>976</v>
      </c>
      <c r="C83" s="706" t="s">
        <v>969</v>
      </c>
      <c r="D83" s="707"/>
      <c r="E83" s="707"/>
      <c r="F83" s="744">
        <v>382</v>
      </c>
      <c r="G83" s="745">
        <v>25</v>
      </c>
      <c r="H83" s="746">
        <v>357</v>
      </c>
      <c r="I83" s="708">
        <v>47</v>
      </c>
      <c r="J83" s="745">
        <f>111-47</f>
        <v>64</v>
      </c>
      <c r="K83" s="745">
        <v>198</v>
      </c>
      <c r="L83" s="706">
        <v>45</v>
      </c>
      <c r="M83" s="747">
        <v>159.9</v>
      </c>
      <c r="N83" s="748">
        <v>20.3</v>
      </c>
      <c r="O83" s="749">
        <f>+M83*12</f>
        <v>1918.8000000000002</v>
      </c>
      <c r="P83" s="749">
        <f>+O83*H83</f>
        <v>685011.60000000009</v>
      </c>
    </row>
    <row r="84" spans="2:17">
      <c r="B84" s="1088"/>
      <c r="C84" s="715" t="s">
        <v>970</v>
      </c>
      <c r="D84" s="716"/>
      <c r="E84" s="716"/>
      <c r="F84" s="750">
        <v>29</v>
      </c>
      <c r="G84" s="256">
        <v>0</v>
      </c>
      <c r="H84" s="751">
        <v>29</v>
      </c>
      <c r="I84" s="472">
        <v>6</v>
      </c>
      <c r="J84" s="256">
        <f>11-6</f>
        <v>5</v>
      </c>
      <c r="K84" s="256">
        <v>15</v>
      </c>
      <c r="L84" s="715">
        <v>2</v>
      </c>
      <c r="M84" s="752">
        <v>148.30000000000001</v>
      </c>
      <c r="N84" s="753">
        <v>20.399999999999999</v>
      </c>
      <c r="O84" s="754">
        <f t="shared" ref="O84:O88" si="14">+M84*12</f>
        <v>1779.6000000000001</v>
      </c>
      <c r="P84" s="754">
        <f t="shared" ref="P84:P88" si="15">+O84*H84</f>
        <v>51608.4</v>
      </c>
    </row>
    <row r="85" spans="2:17">
      <c r="B85" s="1088"/>
      <c r="C85" s="715" t="s">
        <v>971</v>
      </c>
      <c r="D85" s="716"/>
      <c r="E85" s="716"/>
      <c r="F85" s="750">
        <v>3191</v>
      </c>
      <c r="G85" s="256">
        <v>44</v>
      </c>
      <c r="H85" s="751">
        <v>3147</v>
      </c>
      <c r="I85" s="472">
        <v>111</v>
      </c>
      <c r="J85" s="256">
        <f>356-111</f>
        <v>245</v>
      </c>
      <c r="K85" s="256">
        <v>2497</v>
      </c>
      <c r="L85" s="715">
        <v>267</v>
      </c>
      <c r="M85" s="752">
        <v>174.3</v>
      </c>
      <c r="N85" s="753">
        <v>20.100000000000001</v>
      </c>
      <c r="O85" s="754">
        <f t="shared" si="14"/>
        <v>2091.6000000000004</v>
      </c>
      <c r="P85" s="754">
        <f t="shared" si="15"/>
        <v>6582265.2000000011</v>
      </c>
    </row>
    <row r="86" spans="2:17">
      <c r="B86" s="1088"/>
      <c r="C86" s="715" t="s">
        <v>972</v>
      </c>
      <c r="D86" s="716"/>
      <c r="E86" s="716"/>
      <c r="F86" s="750">
        <v>266</v>
      </c>
      <c r="G86" s="256">
        <v>4</v>
      </c>
      <c r="H86" s="751">
        <v>261</v>
      </c>
      <c r="I86" s="472">
        <v>12</v>
      </c>
      <c r="J86" s="256">
        <f>34-12</f>
        <v>22</v>
      </c>
      <c r="K86" s="256">
        <v>197</v>
      </c>
      <c r="L86" s="715">
        <v>28</v>
      </c>
      <c r="M86" s="752">
        <v>176.1</v>
      </c>
      <c r="N86" s="753">
        <v>21.4</v>
      </c>
      <c r="O86" s="754">
        <f t="shared" si="14"/>
        <v>2113.1999999999998</v>
      </c>
      <c r="P86" s="754">
        <f t="shared" si="15"/>
        <v>551545.19999999995</v>
      </c>
    </row>
    <row r="87" spans="2:17">
      <c r="B87" s="1088"/>
      <c r="C87" s="715" t="s">
        <v>973</v>
      </c>
      <c r="D87" s="716"/>
      <c r="E87" s="716"/>
      <c r="F87" s="750">
        <v>2276</v>
      </c>
      <c r="G87" s="256">
        <v>21</v>
      </c>
      <c r="H87" s="751">
        <v>2255</v>
      </c>
      <c r="I87" s="472">
        <v>7</v>
      </c>
      <c r="J87" s="256">
        <f>66-7</f>
        <v>59</v>
      </c>
      <c r="K87" s="256">
        <v>1949</v>
      </c>
      <c r="L87" s="715">
        <v>223</v>
      </c>
      <c r="M87" s="752">
        <v>186.1</v>
      </c>
      <c r="N87" s="753">
        <v>20.6</v>
      </c>
      <c r="O87" s="754">
        <f t="shared" si="14"/>
        <v>2233.1999999999998</v>
      </c>
      <c r="P87" s="754">
        <f t="shared" si="15"/>
        <v>5035866</v>
      </c>
    </row>
    <row r="88" spans="2:17">
      <c r="B88" s="1088"/>
      <c r="C88" s="715" t="s">
        <v>974</v>
      </c>
      <c r="D88" s="716"/>
      <c r="E88" s="716"/>
      <c r="F88" s="750">
        <v>649</v>
      </c>
      <c r="G88" s="256">
        <v>18</v>
      </c>
      <c r="H88" s="751">
        <v>630</v>
      </c>
      <c r="I88" s="472">
        <v>93</v>
      </c>
      <c r="J88" s="256">
        <f>257-93</f>
        <v>164</v>
      </c>
      <c r="K88" s="256">
        <v>350</v>
      </c>
      <c r="L88" s="715">
        <v>17</v>
      </c>
      <c r="M88" s="752">
        <v>131.30000000000001</v>
      </c>
      <c r="N88" s="753">
        <v>17.7</v>
      </c>
      <c r="O88" s="754">
        <f t="shared" si="14"/>
        <v>1575.6000000000001</v>
      </c>
      <c r="P88" s="754">
        <f t="shared" si="15"/>
        <v>992628.00000000012</v>
      </c>
    </row>
    <row r="89" spans="2:17" ht="14.25" thickBot="1">
      <c r="B89" s="1089"/>
      <c r="C89" s="1090" t="s">
        <v>975</v>
      </c>
      <c r="D89" s="1091"/>
      <c r="E89" s="1091"/>
      <c r="F89" s="760">
        <f>SUM(F83:F85)</f>
        <v>3602</v>
      </c>
      <c r="G89" s="735">
        <f t="shared" ref="G89:L89" si="16">SUM(G83:G85)</f>
        <v>69</v>
      </c>
      <c r="H89" s="736">
        <f t="shared" si="16"/>
        <v>3533</v>
      </c>
      <c r="I89" s="734">
        <f t="shared" si="16"/>
        <v>164</v>
      </c>
      <c r="J89" s="735">
        <f t="shared" si="16"/>
        <v>314</v>
      </c>
      <c r="K89" s="735">
        <f t="shared" si="16"/>
        <v>2710</v>
      </c>
      <c r="L89" s="732">
        <f t="shared" si="16"/>
        <v>314</v>
      </c>
      <c r="M89" s="756">
        <v>172.6</v>
      </c>
      <c r="N89" s="757">
        <v>20.100000000000001</v>
      </c>
      <c r="O89" s="761">
        <f>+P89/H89</f>
        <v>2071.578035663742</v>
      </c>
      <c r="P89" s="762">
        <f t="shared" ref="P89" si="17">SUM(P83:P85)</f>
        <v>7318885.2000000011</v>
      </c>
    </row>
    <row r="90" spans="2:17">
      <c r="B90" s="1087" t="s">
        <v>977</v>
      </c>
      <c r="C90" s="706" t="s">
        <v>969</v>
      </c>
      <c r="D90" s="707"/>
      <c r="E90" s="707"/>
      <c r="F90" s="744">
        <v>133</v>
      </c>
      <c r="G90" s="745">
        <v>5</v>
      </c>
      <c r="H90" s="746">
        <v>128</v>
      </c>
      <c r="I90" s="708">
        <v>39</v>
      </c>
      <c r="J90" s="745">
        <f>74-39</f>
        <v>35</v>
      </c>
      <c r="K90" s="745">
        <v>47</v>
      </c>
      <c r="L90" s="706">
        <v>7</v>
      </c>
      <c r="M90" s="747">
        <v>114.6</v>
      </c>
      <c r="N90" s="748">
        <v>18.3</v>
      </c>
      <c r="O90" s="749">
        <f>+M90*12</f>
        <v>1375.1999999999998</v>
      </c>
      <c r="P90" s="749">
        <f>+O90*H90</f>
        <v>176025.59999999998</v>
      </c>
    </row>
    <row r="91" spans="2:17">
      <c r="B91" s="1088"/>
      <c r="C91" s="715" t="s">
        <v>970</v>
      </c>
      <c r="D91" s="716"/>
      <c r="E91" s="716"/>
      <c r="F91" s="750">
        <v>114</v>
      </c>
      <c r="G91" s="256">
        <v>0</v>
      </c>
      <c r="H91" s="751">
        <v>114</v>
      </c>
      <c r="I91" s="472">
        <v>35</v>
      </c>
      <c r="J91" s="256">
        <f>62-35</f>
        <v>27</v>
      </c>
      <c r="K91" s="256">
        <v>41</v>
      </c>
      <c r="L91" s="715">
        <v>9</v>
      </c>
      <c r="M91" s="752">
        <v>120.7</v>
      </c>
      <c r="N91" s="753">
        <v>18.899999999999999</v>
      </c>
      <c r="O91" s="754">
        <f t="shared" ref="O91:O95" si="18">+M91*12</f>
        <v>1448.4</v>
      </c>
      <c r="P91" s="754">
        <f t="shared" ref="P91:P95" si="19">+O91*H91</f>
        <v>165117.6</v>
      </c>
    </row>
    <row r="92" spans="2:17">
      <c r="B92" s="1088"/>
      <c r="C92" s="715" t="s">
        <v>971</v>
      </c>
      <c r="D92" s="716"/>
      <c r="E92" s="716"/>
      <c r="F92" s="750">
        <v>2521</v>
      </c>
      <c r="G92" s="256">
        <v>76</v>
      </c>
      <c r="H92" s="751">
        <v>2445</v>
      </c>
      <c r="I92" s="472">
        <v>287</v>
      </c>
      <c r="J92" s="256">
        <f>959-287</f>
        <v>672</v>
      </c>
      <c r="K92" s="256">
        <v>1420</v>
      </c>
      <c r="L92" s="715">
        <v>47</v>
      </c>
      <c r="M92" s="752">
        <v>131.6</v>
      </c>
      <c r="N92" s="753">
        <v>18.3</v>
      </c>
      <c r="O92" s="754">
        <f t="shared" si="18"/>
        <v>1579.1999999999998</v>
      </c>
      <c r="P92" s="754">
        <f t="shared" si="19"/>
        <v>3861143.9999999995</v>
      </c>
    </row>
    <row r="93" spans="2:17">
      <c r="B93" s="1088"/>
      <c r="C93" s="715" t="s">
        <v>972</v>
      </c>
      <c r="D93" s="716"/>
      <c r="E93" s="716"/>
      <c r="F93" s="750">
        <v>80</v>
      </c>
      <c r="G93" s="256">
        <v>2</v>
      </c>
      <c r="H93" s="751">
        <v>78</v>
      </c>
      <c r="I93" s="472">
        <v>13</v>
      </c>
      <c r="J93" s="256">
        <f>29-13</f>
        <v>16</v>
      </c>
      <c r="K93" s="256">
        <v>43</v>
      </c>
      <c r="L93" s="715">
        <v>4</v>
      </c>
      <c r="M93" s="752">
        <v>136.69999999999999</v>
      </c>
      <c r="N93" s="753">
        <v>19.399999999999999</v>
      </c>
      <c r="O93" s="754">
        <f t="shared" si="18"/>
        <v>1640.3999999999999</v>
      </c>
      <c r="P93" s="754">
        <f t="shared" si="19"/>
        <v>127951.19999999998</v>
      </c>
    </row>
    <row r="94" spans="2:17">
      <c r="B94" s="1088"/>
      <c r="C94" s="715" t="s">
        <v>973</v>
      </c>
      <c r="D94" s="716"/>
      <c r="E94" s="716"/>
      <c r="F94" s="750">
        <v>1052</v>
      </c>
      <c r="G94" s="256">
        <v>42</v>
      </c>
      <c r="H94" s="751">
        <v>1010</v>
      </c>
      <c r="I94" s="472">
        <v>16</v>
      </c>
      <c r="J94" s="256">
        <f>78-16</f>
        <v>62</v>
      </c>
      <c r="K94" s="256">
        <v>890</v>
      </c>
      <c r="L94" s="715">
        <v>33</v>
      </c>
      <c r="M94" s="752">
        <v>165.3</v>
      </c>
      <c r="N94" s="753">
        <v>20</v>
      </c>
      <c r="O94" s="754">
        <f t="shared" si="18"/>
        <v>1983.6000000000001</v>
      </c>
      <c r="P94" s="754">
        <f t="shared" si="19"/>
        <v>2003436.0000000002</v>
      </c>
    </row>
    <row r="95" spans="2:17">
      <c r="B95" s="1088"/>
      <c r="C95" s="715" t="s">
        <v>974</v>
      </c>
      <c r="D95" s="716"/>
      <c r="E95" s="716"/>
      <c r="F95" s="750">
        <v>1388</v>
      </c>
      <c r="G95" s="256">
        <v>32</v>
      </c>
      <c r="H95" s="751">
        <v>1356</v>
      </c>
      <c r="I95" s="472">
        <v>257</v>
      </c>
      <c r="J95" s="256">
        <f>851-257</f>
        <v>594</v>
      </c>
      <c r="K95" s="256">
        <v>486</v>
      </c>
      <c r="L95" s="715">
        <v>10</v>
      </c>
      <c r="M95" s="752">
        <v>106.3</v>
      </c>
      <c r="N95" s="753">
        <v>17</v>
      </c>
      <c r="O95" s="754">
        <f t="shared" si="18"/>
        <v>1275.5999999999999</v>
      </c>
      <c r="P95" s="754">
        <f t="shared" si="19"/>
        <v>1729713.5999999999</v>
      </c>
    </row>
    <row r="96" spans="2:17" ht="14.25" thickBot="1">
      <c r="B96" s="1089"/>
      <c r="C96" s="1090" t="s">
        <v>975</v>
      </c>
      <c r="D96" s="1091"/>
      <c r="E96" s="1091"/>
      <c r="F96" s="760">
        <f>SUM(F90:F92)</f>
        <v>2768</v>
      </c>
      <c r="G96" s="735">
        <f t="shared" ref="G96:L96" si="20">SUM(G90:G92)</f>
        <v>81</v>
      </c>
      <c r="H96" s="736">
        <f t="shared" si="20"/>
        <v>2687</v>
      </c>
      <c r="I96" s="734">
        <f t="shared" si="20"/>
        <v>361</v>
      </c>
      <c r="J96" s="735">
        <f t="shared" si="20"/>
        <v>734</v>
      </c>
      <c r="K96" s="735">
        <f t="shared" si="20"/>
        <v>1508</v>
      </c>
      <c r="L96" s="732">
        <f t="shared" si="20"/>
        <v>63</v>
      </c>
      <c r="M96" s="756">
        <v>130.30000000000001</v>
      </c>
      <c r="N96" s="757">
        <v>18.3</v>
      </c>
      <c r="O96" s="761">
        <f>+P96/H96</f>
        <v>1563.9327130628951</v>
      </c>
      <c r="P96" s="762">
        <f t="shared" ref="P96" si="21">SUM(P90:P92)</f>
        <v>4202287.1999999993</v>
      </c>
    </row>
    <row r="97" spans="6:12">
      <c r="F97" s="265">
        <v>6399</v>
      </c>
      <c r="G97" s="265">
        <v>157</v>
      </c>
      <c r="H97" s="265">
        <v>6242</v>
      </c>
      <c r="I97" s="265">
        <v>526</v>
      </c>
      <c r="J97" s="265">
        <v>1049</v>
      </c>
      <c r="K97" s="265">
        <v>4223</v>
      </c>
      <c r="L97" s="265">
        <v>377</v>
      </c>
    </row>
  </sheetData>
  <mergeCells count="20">
    <mergeCell ref="B34:B45"/>
    <mergeCell ref="L34:L45"/>
    <mergeCell ref="B46:B57"/>
    <mergeCell ref="L46:L57"/>
    <mergeCell ref="B58:B69"/>
    <mergeCell ref="L58:L69"/>
    <mergeCell ref="B90:B96"/>
    <mergeCell ref="C96:E96"/>
    <mergeCell ref="N74:N75"/>
    <mergeCell ref="O74:P74"/>
    <mergeCell ref="B76:B82"/>
    <mergeCell ref="C82:E82"/>
    <mergeCell ref="B83:B89"/>
    <mergeCell ref="C89:E89"/>
    <mergeCell ref="B74:E75"/>
    <mergeCell ref="F74:F75"/>
    <mergeCell ref="G74:G75"/>
    <mergeCell ref="H74:H75"/>
    <mergeCell ref="I74:L74"/>
    <mergeCell ref="M74:M75"/>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C2:P229"/>
  <sheetViews>
    <sheetView topLeftCell="E1" workbookViewId="0">
      <selection activeCell="P41" sqref="P41"/>
    </sheetView>
  </sheetViews>
  <sheetFormatPr defaultColWidth="8.875" defaultRowHeight="13.5"/>
  <cols>
    <col min="1" max="2" width="3.375" style="7" customWidth="1"/>
    <col min="3" max="3" width="5" style="7" customWidth="1"/>
    <col min="4" max="4" width="4.25" style="7" customWidth="1"/>
    <col min="5" max="5" width="3.375" style="7" customWidth="1"/>
    <col min="6" max="6" width="12" style="7" customWidth="1"/>
    <col min="7" max="7" width="9.375" style="7" customWidth="1"/>
    <col min="8" max="8" width="9.625" style="7" customWidth="1"/>
    <col min="9" max="13" width="10.25" style="7" customWidth="1"/>
    <col min="14" max="14" width="11.75" style="7" customWidth="1"/>
    <col min="15" max="16384" width="8.875" style="7"/>
  </cols>
  <sheetData>
    <row r="2" spans="6:14" ht="17.25">
      <c r="F2" s="131" t="s">
        <v>251</v>
      </c>
      <c r="K2" s="75"/>
      <c r="L2" s="75"/>
      <c r="M2" s="75"/>
    </row>
    <row r="3" spans="6:14">
      <c r="K3" s="75"/>
      <c r="L3" s="75"/>
      <c r="M3" s="75"/>
    </row>
    <row r="4" spans="6:14">
      <c r="F4" s="7" t="s">
        <v>199</v>
      </c>
      <c r="K4" s="75"/>
      <c r="L4" s="75"/>
      <c r="M4" s="75"/>
    </row>
    <row r="5" spans="6:14" ht="20.25" customHeight="1">
      <c r="F5" s="927" t="s">
        <v>254</v>
      </c>
      <c r="G5" s="927"/>
      <c r="H5" s="927"/>
      <c r="I5" s="927" t="s">
        <v>255</v>
      </c>
      <c r="J5" s="927"/>
      <c r="K5" s="927" t="s">
        <v>256</v>
      </c>
      <c r="L5" s="927"/>
      <c r="M5" s="927"/>
      <c r="N5" s="927"/>
    </row>
    <row r="6" spans="6:14">
      <c r="F6" s="58" t="s">
        <v>147</v>
      </c>
      <c r="G6" s="59"/>
      <c r="H6" s="59"/>
      <c r="I6" s="952" t="s">
        <v>151</v>
      </c>
      <c r="J6" s="953"/>
      <c r="K6" s="144" t="s">
        <v>152</v>
      </c>
      <c r="L6" s="145"/>
      <c r="M6" s="145"/>
      <c r="N6" s="146"/>
    </row>
    <row r="7" spans="6:14">
      <c r="F7" s="954" t="s">
        <v>317</v>
      </c>
      <c r="G7" s="59" t="s">
        <v>148</v>
      </c>
      <c r="H7" s="59"/>
      <c r="I7" s="952" t="s">
        <v>153</v>
      </c>
      <c r="J7" s="953"/>
      <c r="K7" s="147" t="s">
        <v>154</v>
      </c>
      <c r="L7" s="145"/>
      <c r="M7" s="145"/>
      <c r="N7" s="146"/>
    </row>
    <row r="8" spans="6:14">
      <c r="F8" s="955"/>
      <c r="G8" s="185" t="s">
        <v>319</v>
      </c>
      <c r="H8" s="63"/>
      <c r="I8" s="928" t="s">
        <v>185</v>
      </c>
      <c r="J8" s="929" t="s">
        <v>320</v>
      </c>
      <c r="K8" s="151"/>
      <c r="L8" s="152"/>
      <c r="M8" s="152"/>
      <c r="N8" s="153"/>
    </row>
    <row r="9" spans="6:14">
      <c r="F9" s="955"/>
      <c r="G9" s="186" t="s">
        <v>318</v>
      </c>
      <c r="H9" s="66"/>
      <c r="I9" s="930" t="s">
        <v>274</v>
      </c>
      <c r="J9" s="931"/>
      <c r="K9" s="160" t="s">
        <v>328</v>
      </c>
      <c r="L9" s="161"/>
      <c r="M9" s="161"/>
      <c r="N9" s="162"/>
    </row>
    <row r="10" spans="6:14">
      <c r="F10" s="955"/>
      <c r="G10" s="186" t="s">
        <v>321</v>
      </c>
      <c r="H10" s="66"/>
      <c r="I10" s="930" t="s">
        <v>326</v>
      </c>
      <c r="J10" s="931" t="s">
        <v>322</v>
      </c>
      <c r="K10" s="160" t="s">
        <v>325</v>
      </c>
      <c r="L10" s="161"/>
      <c r="M10" s="161"/>
      <c r="N10" s="162"/>
    </row>
    <row r="11" spans="6:14">
      <c r="F11" s="955"/>
      <c r="G11" s="187" t="s">
        <v>323</v>
      </c>
      <c r="H11" s="69"/>
      <c r="I11" s="932" t="s">
        <v>327</v>
      </c>
      <c r="J11" s="933" t="s">
        <v>324</v>
      </c>
      <c r="K11" s="157"/>
      <c r="L11" s="158"/>
      <c r="M11" s="158"/>
      <c r="N11" s="159"/>
    </row>
    <row r="12" spans="6:14">
      <c r="F12" s="114" t="s">
        <v>149</v>
      </c>
      <c r="G12" s="59"/>
      <c r="H12" s="59"/>
      <c r="I12" s="952" t="s">
        <v>155</v>
      </c>
      <c r="J12" s="953"/>
      <c r="K12" s="147"/>
      <c r="L12" s="145"/>
      <c r="M12" s="145"/>
      <c r="N12" s="146"/>
    </row>
    <row r="13" spans="6:14">
      <c r="F13" s="114" t="s">
        <v>150</v>
      </c>
      <c r="G13" s="59"/>
      <c r="H13" s="59"/>
      <c r="I13" s="952" t="s">
        <v>156</v>
      </c>
      <c r="J13" s="953"/>
      <c r="K13" s="147" t="s">
        <v>275</v>
      </c>
      <c r="L13" s="145"/>
      <c r="M13" s="145"/>
      <c r="N13" s="146"/>
    </row>
    <row r="14" spans="6:14">
      <c r="F14" s="110" t="s">
        <v>171</v>
      </c>
      <c r="G14" s="111"/>
      <c r="H14" s="111"/>
      <c r="I14" s="934" t="s">
        <v>141</v>
      </c>
      <c r="J14" s="935"/>
      <c r="K14" s="148" t="s">
        <v>253</v>
      </c>
      <c r="L14" s="149"/>
      <c r="M14" s="149"/>
      <c r="N14" s="150"/>
    </row>
    <row r="15" spans="6:14">
      <c r="F15" s="110" t="s">
        <v>172</v>
      </c>
      <c r="G15" s="111"/>
      <c r="H15" s="111"/>
      <c r="I15" s="934" t="s">
        <v>173</v>
      </c>
      <c r="J15" s="935"/>
      <c r="K15" s="148" t="s">
        <v>252</v>
      </c>
      <c r="L15" s="149"/>
      <c r="M15" s="149"/>
      <c r="N15" s="150"/>
    </row>
    <row r="16" spans="6:14">
      <c r="F16" s="864" t="s">
        <v>165</v>
      </c>
      <c r="G16" s="63" t="s">
        <v>164</v>
      </c>
      <c r="H16" s="63"/>
      <c r="I16" s="928" t="s">
        <v>169</v>
      </c>
      <c r="J16" s="929"/>
      <c r="K16" s="151"/>
      <c r="L16" s="152"/>
      <c r="M16" s="152"/>
      <c r="N16" s="153"/>
    </row>
    <row r="17" spans="6:15">
      <c r="F17" s="841"/>
      <c r="G17" s="84" t="s">
        <v>166</v>
      </c>
      <c r="H17" s="84"/>
      <c r="I17" s="930" t="s">
        <v>170</v>
      </c>
      <c r="J17" s="931"/>
      <c r="K17" s="154"/>
      <c r="L17" s="155"/>
      <c r="M17" s="155"/>
      <c r="N17" s="156"/>
    </row>
    <row r="18" spans="6:15">
      <c r="F18" s="865"/>
      <c r="G18" s="69" t="s">
        <v>167</v>
      </c>
      <c r="H18" s="69"/>
      <c r="I18" s="932" t="s">
        <v>140</v>
      </c>
      <c r="J18" s="933"/>
      <c r="K18" s="157" t="s">
        <v>168</v>
      </c>
      <c r="L18" s="158"/>
      <c r="M18" s="158"/>
      <c r="N18" s="159"/>
    </row>
    <row r="19" spans="6:15">
      <c r="F19" s="864" t="s">
        <v>162</v>
      </c>
      <c r="G19" s="61" t="s">
        <v>163</v>
      </c>
      <c r="H19" s="63"/>
      <c r="I19" s="928" t="s">
        <v>142</v>
      </c>
      <c r="J19" s="929"/>
      <c r="K19" s="962" t="s">
        <v>291</v>
      </c>
      <c r="L19" s="963"/>
      <c r="M19" s="963"/>
      <c r="N19" s="964"/>
    </row>
    <row r="20" spans="6:15">
      <c r="F20" s="841"/>
      <c r="G20" s="64" t="s">
        <v>143</v>
      </c>
      <c r="H20" s="66"/>
      <c r="I20" s="930" t="s">
        <v>144</v>
      </c>
      <c r="J20" s="931"/>
      <c r="K20" s="962"/>
      <c r="L20" s="963"/>
      <c r="M20" s="963"/>
      <c r="N20" s="964"/>
    </row>
    <row r="21" spans="6:15">
      <c r="F21" s="865"/>
      <c r="G21" s="67" t="s">
        <v>146</v>
      </c>
      <c r="H21" s="69"/>
      <c r="I21" s="932" t="s">
        <v>145</v>
      </c>
      <c r="J21" s="933"/>
      <c r="K21" s="965"/>
      <c r="L21" s="966"/>
      <c r="M21" s="966"/>
      <c r="N21" s="967"/>
    </row>
    <row r="22" spans="6:15">
      <c r="F22" s="949" t="s">
        <v>157</v>
      </c>
      <c r="G22" s="61" t="s">
        <v>174</v>
      </c>
      <c r="H22" s="63"/>
      <c r="I22" s="945" t="s">
        <v>158</v>
      </c>
      <c r="J22" s="946"/>
      <c r="K22" s="151" t="s">
        <v>316</v>
      </c>
      <c r="L22" s="152"/>
      <c r="M22" s="152"/>
      <c r="N22" s="153"/>
    </row>
    <row r="23" spans="6:15">
      <c r="F23" s="950"/>
      <c r="G23" s="64" t="s">
        <v>175</v>
      </c>
      <c r="H23" s="66"/>
      <c r="I23" s="947" t="s">
        <v>159</v>
      </c>
      <c r="J23" s="948"/>
      <c r="K23" s="160"/>
      <c r="L23" s="161"/>
      <c r="M23" s="161"/>
      <c r="N23" s="162"/>
    </row>
    <row r="24" spans="6:15">
      <c r="F24" s="951"/>
      <c r="G24" s="67" t="s">
        <v>176</v>
      </c>
      <c r="H24" s="69"/>
      <c r="I24" s="956" t="s">
        <v>160</v>
      </c>
      <c r="J24" s="957"/>
      <c r="K24" s="157" t="s">
        <v>161</v>
      </c>
      <c r="L24" s="158"/>
      <c r="M24" s="158"/>
      <c r="N24" s="159"/>
    </row>
    <row r="25" spans="6:15">
      <c r="F25" s="936" t="s">
        <v>179</v>
      </c>
      <c r="G25" s="61" t="s">
        <v>174</v>
      </c>
      <c r="H25" s="63"/>
      <c r="I25" s="939" t="s">
        <v>177</v>
      </c>
      <c r="J25" s="940"/>
      <c r="K25" s="151" t="s">
        <v>288</v>
      </c>
      <c r="L25" s="152"/>
      <c r="M25" s="152"/>
      <c r="N25" s="153"/>
    </row>
    <row r="26" spans="6:15">
      <c r="F26" s="937"/>
      <c r="G26" s="64" t="s">
        <v>175</v>
      </c>
      <c r="H26" s="66"/>
      <c r="I26" s="941" t="s">
        <v>158</v>
      </c>
      <c r="J26" s="942"/>
      <c r="K26" s="160" t="s">
        <v>178</v>
      </c>
      <c r="L26" s="161"/>
      <c r="M26" s="161"/>
      <c r="N26" s="162"/>
      <c r="O26" s="181"/>
    </row>
    <row r="27" spans="6:15">
      <c r="F27" s="938"/>
      <c r="G27" s="67" t="s">
        <v>176</v>
      </c>
      <c r="H27" s="69"/>
      <c r="I27" s="943" t="s">
        <v>257</v>
      </c>
      <c r="J27" s="944"/>
      <c r="K27" s="157" t="s">
        <v>258</v>
      </c>
      <c r="L27" s="158"/>
      <c r="M27" s="158"/>
      <c r="N27" s="159"/>
      <c r="O27" s="181"/>
    </row>
    <row r="28" spans="6:15">
      <c r="F28" s="864" t="s">
        <v>259</v>
      </c>
      <c r="G28" s="63" t="s">
        <v>260</v>
      </c>
      <c r="H28" s="63"/>
      <c r="I28" s="928" t="s">
        <v>416</v>
      </c>
      <c r="J28" s="929"/>
      <c r="K28" s="192" t="s">
        <v>418</v>
      </c>
      <c r="L28" s="193"/>
      <c r="M28" s="193"/>
      <c r="N28" s="194"/>
      <c r="O28" s="263"/>
    </row>
    <row r="29" spans="6:15">
      <c r="F29" s="865"/>
      <c r="G29" s="259" t="s">
        <v>261</v>
      </c>
      <c r="H29" s="259"/>
      <c r="I29" s="932" t="s">
        <v>417</v>
      </c>
      <c r="J29" s="933"/>
      <c r="K29" s="260" t="s">
        <v>419</v>
      </c>
      <c r="L29" s="261"/>
      <c r="M29" s="261"/>
      <c r="N29" s="262"/>
      <c r="O29" s="263"/>
    </row>
    <row r="30" spans="6:15">
      <c r="I30" s="143"/>
      <c r="J30" s="12"/>
      <c r="K30" s="12"/>
      <c r="L30" s="12"/>
      <c r="M30" s="12"/>
      <c r="N30" s="12"/>
      <c r="O30" s="195"/>
    </row>
    <row r="31" spans="6:15">
      <c r="O31" s="181"/>
    </row>
    <row r="32" spans="6:15">
      <c r="F32" s="11" t="s">
        <v>94</v>
      </c>
      <c r="K32" s="75"/>
      <c r="L32" s="75"/>
      <c r="M32" s="34" t="s">
        <v>95</v>
      </c>
      <c r="O32" s="181"/>
    </row>
    <row r="33" spans="6:15">
      <c r="F33" s="981" t="s">
        <v>96</v>
      </c>
      <c r="G33" s="982"/>
      <c r="H33" s="983"/>
      <c r="I33" s="44">
        <v>1995</v>
      </c>
      <c r="J33" s="136">
        <v>2012</v>
      </c>
      <c r="K33" s="136">
        <v>2013</v>
      </c>
      <c r="L33" s="45">
        <v>2014</v>
      </c>
      <c r="M33" s="99" t="s">
        <v>97</v>
      </c>
      <c r="N33" s="99" t="s">
        <v>98</v>
      </c>
      <c r="O33" s="181"/>
    </row>
    <row r="34" spans="6:15">
      <c r="F34" s="100" t="s">
        <v>99</v>
      </c>
      <c r="G34" s="63"/>
      <c r="H34" s="63"/>
      <c r="I34" s="35">
        <v>534.4</v>
      </c>
      <c r="J34" s="35">
        <v>655</v>
      </c>
      <c r="K34" s="35">
        <v>573</v>
      </c>
      <c r="L34" s="35">
        <v>548.20000000000005</v>
      </c>
      <c r="M34" s="36">
        <f t="shared" ref="M34:M39" si="0">+L34-I34</f>
        <v>13.800000000000068</v>
      </c>
      <c r="N34" s="101">
        <f>+L34/I34</f>
        <v>1.0258233532934133</v>
      </c>
      <c r="O34" s="181"/>
    </row>
    <row r="35" spans="6:15">
      <c r="F35" s="102" t="s">
        <v>100</v>
      </c>
      <c r="G35" s="66"/>
      <c r="H35" s="66"/>
      <c r="I35" s="37">
        <v>45.9</v>
      </c>
      <c r="J35" s="38">
        <v>78</v>
      </c>
      <c r="K35" s="38">
        <v>79</v>
      </c>
      <c r="L35" s="38">
        <v>139.69999999999999</v>
      </c>
      <c r="M35" s="39">
        <f t="shared" si="0"/>
        <v>93.799999999999983</v>
      </c>
      <c r="N35" s="103">
        <f>+L35/I35</f>
        <v>3.043572984749455</v>
      </c>
      <c r="O35" s="181"/>
    </row>
    <row r="36" spans="6:15">
      <c r="F36" s="102" t="s">
        <v>101</v>
      </c>
      <c r="G36" s="66"/>
      <c r="H36" s="66"/>
      <c r="I36" s="37">
        <v>386.9</v>
      </c>
      <c r="J36" s="37">
        <v>-42</v>
      </c>
      <c r="K36" s="37">
        <v>-6</v>
      </c>
      <c r="L36" s="37">
        <v>-13.5</v>
      </c>
      <c r="M36" s="40">
        <f t="shared" si="0"/>
        <v>-400.4</v>
      </c>
      <c r="N36" s="104" t="s">
        <v>102</v>
      </c>
      <c r="O36" s="181"/>
    </row>
    <row r="37" spans="6:15">
      <c r="F37" s="102" t="s">
        <v>103</v>
      </c>
      <c r="G37" s="66"/>
      <c r="H37" s="66"/>
      <c r="I37" s="37">
        <v>2294.5</v>
      </c>
      <c r="J37" s="37">
        <v>2231</v>
      </c>
      <c r="K37" s="37">
        <v>2331</v>
      </c>
      <c r="L37" s="37">
        <v>2359.4</v>
      </c>
      <c r="M37" s="40">
        <f t="shared" si="0"/>
        <v>64.900000000000091</v>
      </c>
      <c r="N37" s="105">
        <f>+L37/I37</f>
        <v>1.028285029418174</v>
      </c>
      <c r="O37" s="181"/>
    </row>
    <row r="38" spans="6:15">
      <c r="F38" s="106" t="s">
        <v>104</v>
      </c>
      <c r="G38" s="69"/>
      <c r="H38" s="69"/>
      <c r="I38" s="41">
        <v>80.2</v>
      </c>
      <c r="J38" s="41">
        <v>68</v>
      </c>
      <c r="K38" s="41">
        <v>72</v>
      </c>
      <c r="L38" s="41">
        <v>74.7</v>
      </c>
      <c r="M38" s="42">
        <f t="shared" si="0"/>
        <v>-5.5</v>
      </c>
      <c r="N38" s="107">
        <f>+L38/I38</f>
        <v>0.9314214463840399</v>
      </c>
      <c r="O38" s="181"/>
    </row>
    <row r="39" spans="6:15" ht="17.25">
      <c r="F39" s="984" t="s">
        <v>46</v>
      </c>
      <c r="G39" s="985"/>
      <c r="H39" s="986"/>
      <c r="I39" s="43">
        <f t="shared" ref="I39:L39" si="1">+I34+I35+I36+I37+I38</f>
        <v>3341.8999999999996</v>
      </c>
      <c r="J39" s="43">
        <f t="shared" si="1"/>
        <v>2990</v>
      </c>
      <c r="K39" s="43">
        <f t="shared" si="1"/>
        <v>3049</v>
      </c>
      <c r="L39" s="43">
        <f t="shared" si="1"/>
        <v>3108.5</v>
      </c>
      <c r="M39" s="43">
        <f t="shared" si="0"/>
        <v>-233.39999999999964</v>
      </c>
      <c r="N39" s="108">
        <f>+L39/I39</f>
        <v>0.93015949011041632</v>
      </c>
      <c r="O39" s="181"/>
    </row>
    <row r="40" spans="6:15" customFormat="1">
      <c r="O40" s="3"/>
    </row>
    <row r="41" spans="6:15">
      <c r="F41" s="7" t="s">
        <v>201</v>
      </c>
    </row>
    <row r="42" spans="6:15">
      <c r="F42" s="182" t="s">
        <v>329</v>
      </c>
      <c r="G42" s="183" t="s">
        <v>180</v>
      </c>
      <c r="H42" s="183"/>
      <c r="I42" s="911" t="s">
        <v>153</v>
      </c>
      <c r="J42" s="912"/>
      <c r="K42" s="183" t="s">
        <v>337</v>
      </c>
      <c r="L42" s="183"/>
      <c r="M42" s="183"/>
      <c r="N42" s="184"/>
    </row>
    <row r="43" spans="6:15">
      <c r="F43" s="185" t="s">
        <v>335</v>
      </c>
      <c r="G43" s="63"/>
      <c r="H43" s="63"/>
      <c r="I43" s="907" t="s">
        <v>185</v>
      </c>
      <c r="J43" s="908"/>
      <c r="K43" s="63" t="s">
        <v>334</v>
      </c>
      <c r="L43" s="63"/>
      <c r="M43" s="63"/>
      <c r="N43" s="62"/>
    </row>
    <row r="44" spans="6:15">
      <c r="F44" s="89"/>
      <c r="G44" s="90" t="s">
        <v>339</v>
      </c>
      <c r="H44" s="90"/>
      <c r="I44" s="190"/>
      <c r="J44" s="191" t="s">
        <v>330</v>
      </c>
      <c r="K44" s="90" t="s">
        <v>333</v>
      </c>
      <c r="L44" s="90"/>
      <c r="M44" s="90"/>
      <c r="N44" s="189"/>
    </row>
    <row r="45" spans="6:15">
      <c r="F45" s="187"/>
      <c r="G45" s="69" t="s">
        <v>340</v>
      </c>
      <c r="H45" s="69"/>
      <c r="I45" s="913" t="s">
        <v>331</v>
      </c>
      <c r="J45" s="914"/>
      <c r="K45" s="69" t="s">
        <v>332</v>
      </c>
      <c r="L45" s="69"/>
      <c r="M45" s="69"/>
      <c r="N45" s="68"/>
    </row>
    <row r="46" spans="6:15">
      <c r="F46" s="185" t="s">
        <v>336</v>
      </c>
      <c r="G46" s="63"/>
      <c r="H46" s="63"/>
      <c r="I46" s="907" t="s">
        <v>274</v>
      </c>
      <c r="J46" s="908"/>
      <c r="K46" s="63" t="s">
        <v>338</v>
      </c>
      <c r="L46" s="63"/>
      <c r="M46" s="63"/>
      <c r="N46" s="62"/>
    </row>
    <row r="47" spans="6:15">
      <c r="F47" s="186"/>
      <c r="G47" s="66" t="s">
        <v>341</v>
      </c>
      <c r="H47" s="66"/>
      <c r="I47" s="909" t="s">
        <v>186</v>
      </c>
      <c r="J47" s="910"/>
      <c r="K47" s="66" t="s">
        <v>348</v>
      </c>
      <c r="L47" s="66"/>
      <c r="M47" s="66"/>
      <c r="N47" s="65"/>
    </row>
    <row r="48" spans="6:15">
      <c r="F48" s="186"/>
      <c r="G48" s="66" t="s">
        <v>342</v>
      </c>
      <c r="H48" s="66"/>
      <c r="I48" s="909" t="s">
        <v>187</v>
      </c>
      <c r="J48" s="910"/>
      <c r="K48" s="66" t="s">
        <v>349</v>
      </c>
      <c r="L48" s="66"/>
      <c r="M48" s="66"/>
      <c r="N48" s="65"/>
    </row>
    <row r="49" spans="6:14">
      <c r="F49" s="186"/>
      <c r="G49" s="66" t="s">
        <v>347</v>
      </c>
      <c r="H49" s="66"/>
      <c r="I49" s="909" t="s">
        <v>350</v>
      </c>
      <c r="J49" s="910"/>
      <c r="K49" s="83" t="s">
        <v>344</v>
      </c>
      <c r="L49" s="84"/>
      <c r="M49" s="84"/>
      <c r="N49" s="113"/>
    </row>
    <row r="50" spans="6:14">
      <c r="F50" s="186"/>
      <c r="G50" s="66" t="s">
        <v>343</v>
      </c>
      <c r="H50" s="66"/>
      <c r="I50" s="909" t="s">
        <v>351</v>
      </c>
      <c r="J50" s="910"/>
      <c r="K50" s="89" t="s">
        <v>345</v>
      </c>
      <c r="L50" s="90"/>
      <c r="M50" s="90"/>
      <c r="N50" s="189"/>
    </row>
    <row r="51" spans="6:14">
      <c r="F51" s="83"/>
      <c r="G51" s="84" t="s">
        <v>346</v>
      </c>
      <c r="H51" s="84"/>
      <c r="I51" s="909" t="s">
        <v>326</v>
      </c>
      <c r="J51" s="910"/>
      <c r="K51" s="84" t="s">
        <v>357</v>
      </c>
      <c r="L51" s="84"/>
      <c r="M51" s="84"/>
      <c r="N51" s="113"/>
    </row>
    <row r="52" spans="6:14">
      <c r="F52" s="83"/>
      <c r="G52" s="84" t="s">
        <v>352</v>
      </c>
      <c r="H52" s="84"/>
      <c r="I52" s="909" t="s">
        <v>353</v>
      </c>
      <c r="J52" s="910"/>
      <c r="K52" s="84" t="s">
        <v>354</v>
      </c>
      <c r="L52" s="84"/>
      <c r="M52" s="84"/>
      <c r="N52" s="113"/>
    </row>
    <row r="53" spans="6:14">
      <c r="F53" s="187"/>
      <c r="G53" s="69" t="s">
        <v>356</v>
      </c>
      <c r="H53" s="69"/>
      <c r="I53" s="913" t="s">
        <v>355</v>
      </c>
      <c r="J53" s="914"/>
      <c r="K53" s="69" t="s">
        <v>358</v>
      </c>
      <c r="L53" s="69"/>
      <c r="M53" s="69"/>
      <c r="N53" s="68"/>
    </row>
    <row r="54" spans="6:14">
      <c r="F54" s="905" t="s">
        <v>181</v>
      </c>
      <c r="G54" s="906"/>
      <c r="H54" s="906"/>
      <c r="I54" s="911" t="s">
        <v>182</v>
      </c>
      <c r="J54" s="912"/>
      <c r="K54" s="183" t="s">
        <v>188</v>
      </c>
      <c r="L54" s="59"/>
      <c r="M54" s="59"/>
      <c r="N54" s="60"/>
    </row>
    <row r="55" spans="6:14">
      <c r="F55" s="905" t="s">
        <v>189</v>
      </c>
      <c r="G55" s="906"/>
      <c r="H55" s="906"/>
      <c r="I55" s="911" t="s">
        <v>190</v>
      </c>
      <c r="J55" s="912"/>
      <c r="K55" s="183" t="s">
        <v>191</v>
      </c>
      <c r="L55" s="59"/>
      <c r="M55" s="59"/>
      <c r="N55" s="60"/>
    </row>
    <row r="56" spans="6:14">
      <c r="F56" s="905" t="s">
        <v>195</v>
      </c>
      <c r="G56" s="906"/>
      <c r="H56" s="906"/>
      <c r="I56" s="920" t="s">
        <v>196</v>
      </c>
      <c r="J56" s="921"/>
      <c r="K56" s="183" t="s">
        <v>197</v>
      </c>
      <c r="L56" s="59"/>
      <c r="M56" s="59"/>
      <c r="N56" s="60"/>
    </row>
    <row r="57" spans="6:14">
      <c r="F57" s="905" t="s">
        <v>183</v>
      </c>
      <c r="G57" s="906"/>
      <c r="H57" s="906"/>
      <c r="I57" s="920" t="s">
        <v>184</v>
      </c>
      <c r="J57" s="921"/>
      <c r="K57" s="183" t="s">
        <v>198</v>
      </c>
      <c r="L57" s="59"/>
      <c r="M57" s="59"/>
      <c r="N57" s="60"/>
    </row>
    <row r="58" spans="6:14">
      <c r="F58" s="905" t="s">
        <v>192</v>
      </c>
      <c r="G58" s="906"/>
      <c r="H58" s="906"/>
      <c r="I58" s="920" t="s">
        <v>194</v>
      </c>
      <c r="J58" s="921"/>
      <c r="K58" s="183" t="s">
        <v>193</v>
      </c>
      <c r="L58" s="59"/>
      <c r="M58" s="59"/>
      <c r="N58" s="60"/>
    </row>
    <row r="59" spans="6:14">
      <c r="I59" s="922"/>
      <c r="J59" s="922"/>
    </row>
    <row r="60" spans="6:14">
      <c r="F60" s="7" t="s">
        <v>262</v>
      </c>
      <c r="I60" s="121"/>
      <c r="J60" s="121"/>
    </row>
    <row r="61" spans="6:14">
      <c r="F61" s="118" t="s">
        <v>263</v>
      </c>
      <c r="G61" s="119"/>
      <c r="H61" s="120"/>
      <c r="I61" s="979">
        <f>+I62+I65+I69</f>
        <v>12700</v>
      </c>
      <c r="J61" s="980"/>
      <c r="K61" s="132">
        <f>+I61/I61</f>
        <v>1</v>
      </c>
      <c r="L61" s="119"/>
      <c r="M61" s="119"/>
      <c r="N61" s="120"/>
    </row>
    <row r="62" spans="6:14">
      <c r="F62" s="918" t="s">
        <v>268</v>
      </c>
      <c r="G62" s="328" t="s">
        <v>269</v>
      </c>
      <c r="H62" s="329" t="s">
        <v>267</v>
      </c>
      <c r="I62" s="979">
        <v>1600</v>
      </c>
      <c r="J62" s="980"/>
      <c r="K62" s="400">
        <f>+I62/I61</f>
        <v>0.12598425196850394</v>
      </c>
      <c r="L62" s="329" t="s">
        <v>272</v>
      </c>
      <c r="M62" s="329"/>
      <c r="N62" s="184"/>
    </row>
    <row r="63" spans="6:14" s="321" customFormat="1">
      <c r="F63" s="916"/>
      <c r="G63" s="923" t="s">
        <v>270</v>
      </c>
      <c r="H63" s="323" t="s">
        <v>649</v>
      </c>
      <c r="I63" s="987">
        <v>650</v>
      </c>
      <c r="J63" s="988"/>
      <c r="K63" s="76"/>
      <c r="L63" s="325" t="s">
        <v>666</v>
      </c>
      <c r="M63" s="325"/>
      <c r="N63" s="322"/>
    </row>
    <row r="64" spans="6:14" s="321" customFormat="1">
      <c r="F64" s="916"/>
      <c r="G64" s="923"/>
      <c r="H64" s="66" t="s">
        <v>650</v>
      </c>
      <c r="I64" s="989">
        <f>+I65-I63</f>
        <v>2550</v>
      </c>
      <c r="J64" s="990"/>
      <c r="K64" s="76"/>
      <c r="L64" s="325" t="s">
        <v>667</v>
      </c>
      <c r="M64" s="325"/>
      <c r="N64" s="322"/>
    </row>
    <row r="65" spans="6:16">
      <c r="F65" s="919"/>
      <c r="G65" s="924"/>
      <c r="H65" s="69" t="s">
        <v>648</v>
      </c>
      <c r="I65" s="1005">
        <v>3200</v>
      </c>
      <c r="J65" s="1006"/>
      <c r="K65" s="134">
        <f>+I65/I61</f>
        <v>0.25196850393700787</v>
      </c>
      <c r="L65" s="69" t="s">
        <v>647</v>
      </c>
      <c r="M65" s="69"/>
      <c r="N65" s="68"/>
      <c r="P65" s="7">
        <v>2550</v>
      </c>
    </row>
    <row r="66" spans="6:16">
      <c r="F66" s="998" t="s">
        <v>652</v>
      </c>
      <c r="G66" s="63" t="s">
        <v>264</v>
      </c>
      <c r="H66" s="63"/>
      <c r="I66" s="1001">
        <v>2000</v>
      </c>
      <c r="J66" s="1002"/>
      <c r="K66" s="133">
        <f>+I66/I61</f>
        <v>0.15748031496062992</v>
      </c>
      <c r="L66" s="63" t="s">
        <v>271</v>
      </c>
      <c r="M66" s="63"/>
      <c r="N66" s="62"/>
    </row>
    <row r="67" spans="6:16">
      <c r="F67" s="999"/>
      <c r="G67" s="66" t="s">
        <v>265</v>
      </c>
      <c r="H67" s="66"/>
      <c r="I67" s="989">
        <v>200</v>
      </c>
      <c r="J67" s="990"/>
      <c r="K67" s="135">
        <f>+I67/I61</f>
        <v>1.5748031496062992E-2</v>
      </c>
      <c r="L67" s="66" t="s">
        <v>273</v>
      </c>
      <c r="M67" s="66"/>
      <c r="N67" s="65"/>
    </row>
    <row r="68" spans="6:16" s="321" customFormat="1">
      <c r="F68" s="999"/>
      <c r="G68" s="84" t="s">
        <v>266</v>
      </c>
      <c r="H68" s="84"/>
      <c r="I68" s="1003">
        <v>5700</v>
      </c>
      <c r="J68" s="1004"/>
      <c r="K68" s="85">
        <f>+I68/I61</f>
        <v>0.44881889763779526</v>
      </c>
      <c r="L68" s="84" t="s">
        <v>655</v>
      </c>
      <c r="M68" s="84"/>
      <c r="N68" s="113"/>
    </row>
    <row r="69" spans="6:16">
      <c r="F69" s="1000"/>
      <c r="G69" s="925" t="s">
        <v>651</v>
      </c>
      <c r="H69" s="926"/>
      <c r="I69" s="991">
        <f>SUM(I66:J68)</f>
        <v>7900</v>
      </c>
      <c r="J69" s="992"/>
      <c r="K69" s="134">
        <f>+I69/I61</f>
        <v>0.62204724409448819</v>
      </c>
      <c r="L69" s="69"/>
      <c r="M69" s="69"/>
      <c r="N69" s="68"/>
    </row>
    <row r="71" spans="6:16">
      <c r="F71" s="7" t="s">
        <v>294</v>
      </c>
    </row>
    <row r="72" spans="6:16">
      <c r="F72" s="7" t="s">
        <v>303</v>
      </c>
      <c r="J72" s="7" t="s">
        <v>304</v>
      </c>
    </row>
    <row r="73" spans="6:16">
      <c r="F73" s="164"/>
      <c r="G73" s="165"/>
      <c r="H73" s="109"/>
      <c r="I73" s="177">
        <v>2006</v>
      </c>
      <c r="J73" s="177">
        <v>2013</v>
      </c>
    </row>
    <row r="74" spans="6:16">
      <c r="F74" s="166"/>
      <c r="G74" s="167"/>
      <c r="H74" s="112"/>
      <c r="I74" s="188" t="s">
        <v>300</v>
      </c>
      <c r="J74" s="188" t="s">
        <v>301</v>
      </c>
    </row>
    <row r="75" spans="6:16">
      <c r="F75" s="915" t="s">
        <v>295</v>
      </c>
      <c r="G75" s="171" t="s">
        <v>296</v>
      </c>
      <c r="H75" s="62"/>
      <c r="I75" s="174">
        <v>256</v>
      </c>
      <c r="J75" s="174">
        <v>248</v>
      </c>
      <c r="K75" s="7" t="s">
        <v>305</v>
      </c>
    </row>
    <row r="76" spans="6:16">
      <c r="F76" s="916"/>
      <c r="G76" s="172" t="s">
        <v>307</v>
      </c>
      <c r="H76" s="65"/>
      <c r="I76" s="175">
        <v>218</v>
      </c>
      <c r="J76" s="175">
        <v>208</v>
      </c>
      <c r="K76" s="7" t="s">
        <v>315</v>
      </c>
    </row>
    <row r="77" spans="6:16">
      <c r="F77" s="917"/>
      <c r="G77" s="173" t="s">
        <v>308</v>
      </c>
      <c r="H77" s="68"/>
      <c r="I77" s="176">
        <v>38</v>
      </c>
      <c r="J77" s="176">
        <v>40</v>
      </c>
      <c r="K77" s="7" t="s">
        <v>306</v>
      </c>
    </row>
    <row r="78" spans="6:16">
      <c r="F78" s="915" t="s">
        <v>297</v>
      </c>
      <c r="G78" s="171" t="s">
        <v>296</v>
      </c>
      <c r="H78" s="62"/>
      <c r="I78" s="174">
        <v>27</v>
      </c>
      <c r="J78" s="174">
        <v>23</v>
      </c>
    </row>
    <row r="79" spans="6:16">
      <c r="F79" s="916"/>
      <c r="G79" s="172" t="s">
        <v>309</v>
      </c>
      <c r="H79" s="65"/>
      <c r="I79" s="175">
        <v>0</v>
      </c>
      <c r="J79" s="175">
        <v>-3</v>
      </c>
    </row>
    <row r="80" spans="6:16">
      <c r="F80" s="917"/>
      <c r="G80" s="173" t="s">
        <v>310</v>
      </c>
      <c r="H80" s="68"/>
      <c r="I80" s="176">
        <v>26</v>
      </c>
      <c r="J80" s="176">
        <v>26</v>
      </c>
    </row>
    <row r="81" spans="6:14">
      <c r="F81" s="864" t="s">
        <v>298</v>
      </c>
      <c r="G81" s="171" t="s">
        <v>296</v>
      </c>
      <c r="H81" s="62"/>
      <c r="I81" s="174">
        <v>93</v>
      </c>
      <c r="J81" s="174">
        <v>87</v>
      </c>
    </row>
    <row r="82" spans="6:14">
      <c r="F82" s="841"/>
      <c r="G82" s="172" t="s">
        <v>311</v>
      </c>
      <c r="H82" s="65"/>
      <c r="I82" s="175">
        <v>52</v>
      </c>
      <c r="J82" s="175">
        <v>49</v>
      </c>
    </row>
    <row r="83" spans="6:14">
      <c r="F83" s="841"/>
      <c r="G83" s="172" t="s">
        <v>312</v>
      </c>
      <c r="H83" s="65"/>
      <c r="I83" s="175">
        <v>36</v>
      </c>
      <c r="J83" s="175">
        <v>35</v>
      </c>
    </row>
    <row r="84" spans="6:14">
      <c r="F84" s="865"/>
      <c r="G84" s="173" t="s">
        <v>313</v>
      </c>
      <c r="H84" s="68"/>
      <c r="I84" s="176">
        <v>6</v>
      </c>
      <c r="J84" s="176">
        <v>3</v>
      </c>
    </row>
    <row r="85" spans="6:14">
      <c r="F85" s="168" t="s">
        <v>302</v>
      </c>
      <c r="G85" s="169"/>
      <c r="H85" s="170"/>
      <c r="I85" s="73">
        <v>41</v>
      </c>
      <c r="J85" s="73">
        <v>38</v>
      </c>
    </row>
    <row r="86" spans="6:14">
      <c r="F86" s="168" t="s">
        <v>299</v>
      </c>
      <c r="G86" s="169"/>
      <c r="H86" s="170"/>
      <c r="I86" s="73">
        <v>416</v>
      </c>
      <c r="J86" s="73">
        <v>396</v>
      </c>
      <c r="K86" s="7" t="s">
        <v>314</v>
      </c>
    </row>
    <row r="88" spans="6:14">
      <c r="F88" s="7" t="s">
        <v>289</v>
      </c>
    </row>
    <row r="89" spans="6:14">
      <c r="F89" s="7" t="s">
        <v>290</v>
      </c>
      <c r="H89" s="7" t="s">
        <v>292</v>
      </c>
    </row>
    <row r="90" spans="6:14">
      <c r="F90" s="61" t="s">
        <v>58</v>
      </c>
      <c r="G90" s="62"/>
      <c r="H90" s="61" t="s">
        <v>59</v>
      </c>
      <c r="I90" s="63"/>
      <c r="J90" s="63"/>
      <c r="K90" s="63"/>
      <c r="L90" s="62"/>
    </row>
    <row r="91" spans="6:14">
      <c r="F91" s="64" t="s">
        <v>60</v>
      </c>
      <c r="G91" s="65"/>
      <c r="H91" s="64" t="s">
        <v>61</v>
      </c>
      <c r="I91" s="66"/>
      <c r="J91" s="66"/>
      <c r="K91" s="66"/>
      <c r="L91" s="65"/>
    </row>
    <row r="92" spans="6:14">
      <c r="F92" s="67" t="s">
        <v>62</v>
      </c>
      <c r="G92" s="68"/>
      <c r="H92" s="67" t="s">
        <v>63</v>
      </c>
      <c r="I92" s="69"/>
      <c r="J92" s="69"/>
      <c r="K92" s="69"/>
      <c r="L92" s="68"/>
    </row>
    <row r="94" spans="6:14">
      <c r="F94" s="7" t="s">
        <v>64</v>
      </c>
      <c r="K94" s="7" t="s">
        <v>65</v>
      </c>
    </row>
    <row r="95" spans="6:14" ht="12" customHeight="1">
      <c r="F95" s="70" t="s">
        <v>66</v>
      </c>
      <c r="G95" s="71"/>
      <c r="H95" s="72">
        <v>6.6000000000000003E-2</v>
      </c>
      <c r="I95" s="968">
        <f>SUM(H95:H99)</f>
        <v>0.58299999999999996</v>
      </c>
      <c r="K95" s="73"/>
      <c r="L95" s="45" t="s">
        <v>67</v>
      </c>
      <c r="M95" s="45" t="s">
        <v>68</v>
      </c>
      <c r="N95" s="137" t="s">
        <v>69</v>
      </c>
    </row>
    <row r="96" spans="6:14" ht="12" customHeight="1">
      <c r="F96" s="74" t="s">
        <v>70</v>
      </c>
      <c r="G96" s="75"/>
      <c r="H96" s="76">
        <v>0.13900000000000001</v>
      </c>
      <c r="I96" s="969"/>
      <c r="K96" s="77" t="s">
        <v>71</v>
      </c>
      <c r="L96" s="78">
        <v>316</v>
      </c>
      <c r="M96" s="78">
        <v>177.8</v>
      </c>
      <c r="N96" s="79">
        <f>+L96/M96</f>
        <v>1.777277840269966</v>
      </c>
    </row>
    <row r="97" spans="6:14" ht="12" customHeight="1">
      <c r="F97" s="74" t="s">
        <v>72</v>
      </c>
      <c r="G97" s="75"/>
      <c r="H97" s="76">
        <v>0.14299999999999999</v>
      </c>
      <c r="I97" s="969"/>
      <c r="K97" s="80" t="s">
        <v>73</v>
      </c>
      <c r="L97" s="81">
        <v>564.20000000000005</v>
      </c>
      <c r="M97" s="81">
        <v>174.8</v>
      </c>
      <c r="N97" s="82">
        <f t="shared" ref="N97:N101" si="2">+L97/M97</f>
        <v>3.2276887871853548</v>
      </c>
    </row>
    <row r="98" spans="6:14" ht="12" customHeight="1">
      <c r="F98" s="74" t="s">
        <v>74</v>
      </c>
      <c r="G98" s="75"/>
      <c r="H98" s="76">
        <v>0.13400000000000001</v>
      </c>
      <c r="I98" s="969"/>
      <c r="K98" s="80" t="s">
        <v>75</v>
      </c>
      <c r="L98" s="81">
        <v>641</v>
      </c>
      <c r="M98" s="81">
        <v>203.4</v>
      </c>
      <c r="N98" s="82">
        <f t="shared" si="2"/>
        <v>3.1514257620452311</v>
      </c>
    </row>
    <row r="99" spans="6:14" ht="12" customHeight="1">
      <c r="F99" s="74" t="s">
        <v>76</v>
      </c>
      <c r="G99" s="75"/>
      <c r="H99" s="76">
        <v>0.10100000000000001</v>
      </c>
      <c r="I99" s="969"/>
      <c r="K99" s="80" t="s">
        <v>77</v>
      </c>
      <c r="L99" s="81">
        <v>722.2</v>
      </c>
      <c r="M99" s="81">
        <v>254.2</v>
      </c>
      <c r="N99" s="82">
        <f t="shared" si="2"/>
        <v>2.8410700236034621</v>
      </c>
    </row>
    <row r="100" spans="6:14" ht="12" customHeight="1">
      <c r="F100" s="83" t="s">
        <v>78</v>
      </c>
      <c r="G100" s="84"/>
      <c r="H100" s="85">
        <v>8.5000000000000006E-2</v>
      </c>
      <c r="I100" s="970">
        <f>SUM(H100:H104)</f>
        <v>0.30499999999999999</v>
      </c>
      <c r="K100" s="80" t="s">
        <v>79</v>
      </c>
      <c r="L100" s="81">
        <v>532.29999999999995</v>
      </c>
      <c r="M100" s="81">
        <v>212.2</v>
      </c>
      <c r="N100" s="82">
        <f t="shared" si="2"/>
        <v>2.5084825636192272</v>
      </c>
    </row>
    <row r="101" spans="6:14" ht="12" customHeight="1">
      <c r="F101" s="74" t="s">
        <v>80</v>
      </c>
      <c r="G101" s="75"/>
      <c r="H101" s="76">
        <v>6.9000000000000006E-2</v>
      </c>
      <c r="I101" s="969"/>
      <c r="K101" s="80" t="s">
        <v>81</v>
      </c>
      <c r="L101" s="81">
        <v>396</v>
      </c>
      <c r="M101" s="81">
        <v>183.1</v>
      </c>
      <c r="N101" s="82">
        <f t="shared" si="2"/>
        <v>2.1627525942108137</v>
      </c>
    </row>
    <row r="102" spans="6:14" ht="12" customHeight="1">
      <c r="F102" s="74" t="s">
        <v>82</v>
      </c>
      <c r="G102" s="75"/>
      <c r="H102" s="76">
        <v>6.4000000000000001E-2</v>
      </c>
      <c r="I102" s="969"/>
      <c r="K102" s="86" t="s">
        <v>83</v>
      </c>
      <c r="L102" s="87">
        <v>528.9</v>
      </c>
      <c r="M102" s="87">
        <f>+L102/N102</f>
        <v>212.40963855421683</v>
      </c>
      <c r="N102" s="88">
        <v>2.4900000000000002</v>
      </c>
    </row>
    <row r="103" spans="6:14" ht="12" customHeight="1">
      <c r="F103" s="74" t="s">
        <v>84</v>
      </c>
      <c r="G103" s="75"/>
      <c r="H103" s="76">
        <v>0.05</v>
      </c>
      <c r="I103" s="969"/>
      <c r="K103" s="75"/>
      <c r="L103" s="75"/>
      <c r="M103" s="75"/>
    </row>
    <row r="104" spans="6:14" ht="12" customHeight="1">
      <c r="F104" s="89" t="s">
        <v>85</v>
      </c>
      <c r="G104" s="90"/>
      <c r="H104" s="91">
        <v>3.6999999999999998E-2</v>
      </c>
      <c r="I104" s="971"/>
      <c r="K104" s="75"/>
      <c r="L104" s="75"/>
      <c r="M104" s="75"/>
    </row>
    <row r="105" spans="6:14" ht="12" customHeight="1">
      <c r="F105" s="92" t="s">
        <v>86</v>
      </c>
      <c r="G105" s="93"/>
      <c r="H105" s="94">
        <v>0.05</v>
      </c>
      <c r="I105" s="972">
        <f>SUM(H105:H108)</f>
        <v>0.113</v>
      </c>
      <c r="K105" s="75"/>
      <c r="L105" s="75"/>
      <c r="M105" s="75"/>
    </row>
    <row r="106" spans="6:14" ht="12" customHeight="1">
      <c r="F106" s="92" t="s">
        <v>87</v>
      </c>
      <c r="G106" s="93"/>
      <c r="H106" s="94">
        <v>3.2000000000000001E-2</v>
      </c>
      <c r="I106" s="972"/>
      <c r="K106" s="75"/>
      <c r="L106" s="75"/>
      <c r="M106" s="75"/>
    </row>
    <row r="107" spans="6:14" ht="12" customHeight="1">
      <c r="F107" s="92" t="s">
        <v>88</v>
      </c>
      <c r="G107" s="93"/>
      <c r="H107" s="94">
        <v>1.9E-2</v>
      </c>
      <c r="I107" s="972"/>
      <c r="K107" s="75"/>
      <c r="L107" s="75"/>
      <c r="M107" s="75"/>
    </row>
    <row r="108" spans="6:14" ht="12" customHeight="1">
      <c r="F108" s="95" t="s">
        <v>89</v>
      </c>
      <c r="G108" s="96"/>
      <c r="H108" s="97">
        <v>1.2E-2</v>
      </c>
      <c r="I108" s="973"/>
      <c r="K108" s="75"/>
      <c r="L108" s="75"/>
      <c r="M108" s="75"/>
    </row>
    <row r="109" spans="6:14">
      <c r="F109" s="7" t="s">
        <v>90</v>
      </c>
      <c r="H109" s="7" t="s">
        <v>91</v>
      </c>
      <c r="I109" s="98"/>
      <c r="K109" s="75"/>
      <c r="L109" s="75"/>
      <c r="M109" s="75"/>
    </row>
    <row r="110" spans="6:14">
      <c r="F110" s="7" t="s">
        <v>92</v>
      </c>
      <c r="H110" s="7" t="s">
        <v>93</v>
      </c>
      <c r="K110" s="75"/>
      <c r="L110" s="75"/>
      <c r="M110" s="75"/>
    </row>
    <row r="112" spans="6:14">
      <c r="F112" s="7" t="s">
        <v>200</v>
      </c>
      <c r="I112" s="922"/>
      <c r="J112" s="922"/>
    </row>
    <row r="113" spans="6:14">
      <c r="F113" s="995" t="s">
        <v>202</v>
      </c>
      <c r="G113" s="61" t="s">
        <v>203</v>
      </c>
      <c r="H113" s="62"/>
      <c r="I113" s="907" t="s">
        <v>207</v>
      </c>
      <c r="J113" s="908"/>
      <c r="K113" s="115">
        <v>1.2E-2</v>
      </c>
      <c r="L113" s="63"/>
      <c r="M113" s="63" t="s">
        <v>206</v>
      </c>
      <c r="N113" s="62"/>
    </row>
    <row r="114" spans="6:14">
      <c r="F114" s="996"/>
      <c r="G114" s="64" t="s">
        <v>204</v>
      </c>
      <c r="H114" s="65"/>
      <c r="I114" s="909" t="s">
        <v>208</v>
      </c>
      <c r="J114" s="910"/>
      <c r="K114" s="116">
        <v>0.27600000000000002</v>
      </c>
      <c r="L114" s="66"/>
      <c r="M114" s="66" t="s">
        <v>210</v>
      </c>
      <c r="N114" s="65"/>
    </row>
    <row r="115" spans="6:14">
      <c r="F115" s="996"/>
      <c r="G115" s="83" t="s">
        <v>205</v>
      </c>
      <c r="H115" s="113"/>
      <c r="I115" s="913" t="s">
        <v>209</v>
      </c>
      <c r="J115" s="914"/>
      <c r="K115" s="117">
        <v>0.71199999999999997</v>
      </c>
      <c r="L115" s="84"/>
      <c r="M115" s="84" t="s">
        <v>211</v>
      </c>
      <c r="N115" s="113"/>
    </row>
    <row r="116" spans="6:14">
      <c r="F116" s="997"/>
      <c r="G116" s="58" t="s">
        <v>180</v>
      </c>
      <c r="H116" s="60"/>
      <c r="I116" s="911" t="s">
        <v>141</v>
      </c>
      <c r="J116" s="912"/>
      <c r="K116" s="59" t="s">
        <v>213</v>
      </c>
      <c r="L116" s="59"/>
      <c r="M116" s="59" t="s">
        <v>212</v>
      </c>
      <c r="N116" s="60"/>
    </row>
    <row r="117" spans="6:14">
      <c r="I117" s="922"/>
      <c r="J117" s="922"/>
    </row>
    <row r="118" spans="6:14">
      <c r="F118" s="995" t="s">
        <v>214</v>
      </c>
      <c r="G118" s="61" t="s">
        <v>203</v>
      </c>
      <c r="H118" s="62"/>
      <c r="I118" s="907" t="s">
        <v>215</v>
      </c>
      <c r="J118" s="908"/>
      <c r="K118" s="115">
        <v>3.6999999999999998E-2</v>
      </c>
      <c r="L118" s="63"/>
      <c r="M118" s="63" t="s">
        <v>218</v>
      </c>
      <c r="N118" s="62"/>
    </row>
    <row r="119" spans="6:14">
      <c r="F119" s="996"/>
      <c r="G119" s="64" t="s">
        <v>204</v>
      </c>
      <c r="H119" s="65"/>
      <c r="I119" s="909" t="s">
        <v>216</v>
      </c>
      <c r="J119" s="910"/>
      <c r="K119" s="116">
        <v>0.249</v>
      </c>
      <c r="L119" s="66"/>
      <c r="M119" s="66" t="s">
        <v>219</v>
      </c>
      <c r="N119" s="65"/>
    </row>
    <row r="120" spans="6:14">
      <c r="F120" s="996"/>
      <c r="G120" s="83" t="s">
        <v>205</v>
      </c>
      <c r="H120" s="113"/>
      <c r="I120" s="913" t="s">
        <v>187</v>
      </c>
      <c r="J120" s="914"/>
      <c r="K120" s="117">
        <v>0.71399999999999997</v>
      </c>
      <c r="L120" s="84"/>
      <c r="M120" s="84" t="s">
        <v>220</v>
      </c>
      <c r="N120" s="113"/>
    </row>
    <row r="121" spans="6:14">
      <c r="F121" s="997"/>
      <c r="G121" s="58" t="s">
        <v>180</v>
      </c>
      <c r="H121" s="60"/>
      <c r="I121" s="911" t="s">
        <v>153</v>
      </c>
      <c r="J121" s="912"/>
      <c r="K121" s="59" t="s">
        <v>217</v>
      </c>
      <c r="L121" s="59"/>
      <c r="M121" s="59" t="s">
        <v>221</v>
      </c>
      <c r="N121" s="60"/>
    </row>
    <row r="123" spans="6:14">
      <c r="F123" s="998" t="s">
        <v>293</v>
      </c>
      <c r="G123" s="61" t="s">
        <v>203</v>
      </c>
      <c r="H123" s="62"/>
      <c r="I123" s="993" t="s">
        <v>222</v>
      </c>
      <c r="J123" s="994"/>
      <c r="K123" s="115"/>
      <c r="L123" s="63"/>
      <c r="M123" s="63"/>
      <c r="N123" s="62"/>
    </row>
    <row r="124" spans="6:14">
      <c r="F124" s="999"/>
      <c r="G124" s="64" t="s">
        <v>204</v>
      </c>
      <c r="H124" s="65"/>
      <c r="I124" s="909" t="s">
        <v>223</v>
      </c>
      <c r="J124" s="910"/>
      <c r="K124" s="116"/>
      <c r="L124" s="66"/>
      <c r="M124" s="66"/>
      <c r="N124" s="65"/>
    </row>
    <row r="125" spans="6:14">
      <c r="F125" s="999"/>
      <c r="G125" s="83" t="s">
        <v>205</v>
      </c>
      <c r="H125" s="113"/>
      <c r="I125" s="913" t="s">
        <v>224</v>
      </c>
      <c r="J125" s="914"/>
      <c r="K125" s="117"/>
      <c r="L125" s="84"/>
      <c r="M125" s="84"/>
      <c r="N125" s="113"/>
    </row>
    <row r="126" spans="6:14">
      <c r="F126" s="1000"/>
      <c r="G126" s="58" t="s">
        <v>180</v>
      </c>
      <c r="H126" s="60"/>
      <c r="I126" s="911" t="s">
        <v>159</v>
      </c>
      <c r="J126" s="912"/>
      <c r="K126" s="59" t="s">
        <v>225</v>
      </c>
      <c r="L126" s="59"/>
      <c r="M126" s="59"/>
      <c r="N126" s="60"/>
    </row>
    <row r="128" spans="6:14">
      <c r="F128" s="864" t="s">
        <v>226</v>
      </c>
      <c r="G128" s="59" t="s">
        <v>227</v>
      </c>
      <c r="H128" s="60"/>
      <c r="I128" s="1007">
        <v>0.28799999999999998</v>
      </c>
      <c r="J128" s="1008"/>
      <c r="K128" s="58" t="s">
        <v>229</v>
      </c>
      <c r="L128" s="59"/>
      <c r="M128" s="59"/>
      <c r="N128" s="60"/>
    </row>
    <row r="129" spans="6:14">
      <c r="F129" s="865"/>
      <c r="G129" s="59" t="s">
        <v>228</v>
      </c>
      <c r="H129" s="60"/>
      <c r="I129" s="1007">
        <v>0.71199999999999997</v>
      </c>
      <c r="J129" s="1008"/>
      <c r="K129" s="58" t="s">
        <v>230</v>
      </c>
      <c r="L129" s="59"/>
      <c r="M129" s="59"/>
      <c r="N129" s="60"/>
    </row>
    <row r="131" spans="6:14">
      <c r="F131" s="321" t="s">
        <v>664</v>
      </c>
    </row>
    <row r="132" spans="6:14" s="321" customFormat="1">
      <c r="F132" s="321" t="s">
        <v>665</v>
      </c>
    </row>
    <row r="133" spans="6:14" s="321" customFormat="1"/>
    <row r="134" spans="6:14" ht="14.45" customHeight="1">
      <c r="F134" s="7" t="s">
        <v>238</v>
      </c>
    </row>
    <row r="135" spans="6:14" ht="14.45" customHeight="1"/>
    <row r="136" spans="6:14" ht="14.45" customHeight="1">
      <c r="F136" s="7" t="s">
        <v>237</v>
      </c>
      <c r="K136" s="7" t="s">
        <v>243</v>
      </c>
    </row>
    <row r="137" spans="6:14" ht="14.45" customHeight="1" thickBot="1">
      <c r="F137" s="7" t="s">
        <v>250</v>
      </c>
      <c r="K137" s="7" t="s">
        <v>248</v>
      </c>
    </row>
    <row r="138" spans="6:14" ht="14.45" customHeight="1">
      <c r="F138" s="123" t="s">
        <v>242</v>
      </c>
      <c r="G138" s="124"/>
      <c r="K138" s="977" t="s">
        <v>244</v>
      </c>
      <c r="L138" s="124" t="s">
        <v>249</v>
      </c>
    </row>
    <row r="139" spans="6:14" ht="14.45" customHeight="1">
      <c r="F139" s="125"/>
      <c r="G139" s="126"/>
      <c r="H139" s="7" t="s">
        <v>233</v>
      </c>
      <c r="K139" s="975"/>
      <c r="L139" s="130" t="s">
        <v>246</v>
      </c>
    </row>
    <row r="140" spans="6:14" ht="14.45" customHeight="1">
      <c r="F140" s="125"/>
      <c r="G140" s="126"/>
      <c r="K140" s="978"/>
      <c r="L140" s="129" t="s">
        <v>245</v>
      </c>
    </row>
    <row r="141" spans="6:14" ht="14.45" customHeight="1">
      <c r="F141" s="125" t="s">
        <v>236</v>
      </c>
      <c r="G141" s="126"/>
      <c r="K141" s="974" t="s">
        <v>231</v>
      </c>
      <c r="L141" s="130" t="s">
        <v>246</v>
      </c>
    </row>
    <row r="142" spans="6:14" ht="14.45" customHeight="1">
      <c r="F142" s="125"/>
      <c r="G142" s="126"/>
      <c r="K142" s="975"/>
      <c r="L142" s="126" t="s">
        <v>240</v>
      </c>
    </row>
    <row r="143" spans="6:14" ht="14.45" customHeight="1">
      <c r="F143" s="125"/>
      <c r="G143" s="126"/>
      <c r="K143" s="975"/>
      <c r="L143" s="130" t="s">
        <v>246</v>
      </c>
    </row>
    <row r="144" spans="6:14" ht="14.45" customHeight="1">
      <c r="F144" s="125"/>
      <c r="G144" s="126" t="s">
        <v>231</v>
      </c>
      <c r="H144" s="7" t="s">
        <v>234</v>
      </c>
      <c r="K144" s="975"/>
      <c r="L144" s="126" t="s">
        <v>247</v>
      </c>
    </row>
    <row r="145" spans="6:12" ht="14.45" customHeight="1">
      <c r="F145" s="125"/>
      <c r="G145" s="126" t="s">
        <v>232</v>
      </c>
      <c r="K145" s="975"/>
      <c r="L145" s="130" t="s">
        <v>246</v>
      </c>
    </row>
    <row r="146" spans="6:12" ht="14.45" customHeight="1">
      <c r="F146" s="125"/>
      <c r="G146" s="126"/>
      <c r="H146" s="7" t="s">
        <v>235</v>
      </c>
      <c r="K146" s="975"/>
      <c r="L146" s="126" t="s">
        <v>239</v>
      </c>
    </row>
    <row r="147" spans="6:12" ht="14.45" customHeight="1" thickBot="1">
      <c r="F147" s="127" t="s">
        <v>241</v>
      </c>
      <c r="G147" s="128"/>
      <c r="K147" s="976"/>
      <c r="L147" s="128"/>
    </row>
    <row r="166" spans="3:14">
      <c r="F166" s="13"/>
    </row>
    <row r="167" spans="3:14">
      <c r="F167" s="13"/>
    </row>
    <row r="168" spans="3:14">
      <c r="C168" s="7" t="s">
        <v>105</v>
      </c>
    </row>
    <row r="170" spans="3:14">
      <c r="C170" s="7" t="s">
        <v>106</v>
      </c>
      <c r="D170" s="58" t="s">
        <v>57</v>
      </c>
      <c r="E170" s="59" t="s">
        <v>107</v>
      </c>
      <c r="F170" s="59"/>
      <c r="G170" s="59"/>
      <c r="H170" s="59"/>
      <c r="I170" s="59"/>
      <c r="J170" s="59"/>
      <c r="K170" s="59"/>
      <c r="L170" s="59"/>
      <c r="M170" s="59"/>
      <c r="N170" s="60"/>
    </row>
    <row r="171" spans="3:14">
      <c r="C171" s="7" t="s">
        <v>108</v>
      </c>
      <c r="D171" s="70" t="s">
        <v>57</v>
      </c>
      <c r="E171" s="71" t="s">
        <v>109</v>
      </c>
      <c r="F171" s="71"/>
      <c r="G171" s="71"/>
      <c r="H171" s="71"/>
      <c r="I171" s="71"/>
      <c r="J171" s="71"/>
      <c r="K171" s="71"/>
      <c r="L171" s="71"/>
      <c r="M171" s="71"/>
      <c r="N171" s="109"/>
    </row>
    <row r="172" spans="3:14">
      <c r="D172" s="110" t="s">
        <v>110</v>
      </c>
      <c r="E172" s="111" t="s">
        <v>111</v>
      </c>
      <c r="F172" s="111"/>
      <c r="G172" s="111"/>
      <c r="H172" s="111"/>
      <c r="I172" s="111"/>
      <c r="J172" s="111"/>
      <c r="K172" s="111"/>
      <c r="L172" s="111"/>
      <c r="M172" s="111"/>
      <c r="N172" s="112"/>
    </row>
    <row r="173" spans="3:14">
      <c r="D173" s="958" t="s">
        <v>284</v>
      </c>
      <c r="E173" s="958"/>
      <c r="F173" s="958"/>
      <c r="G173" s="958"/>
      <c r="H173" s="958"/>
      <c r="I173" s="958"/>
      <c r="J173" s="958"/>
      <c r="K173" s="958"/>
      <c r="L173" s="958"/>
      <c r="M173" s="958"/>
      <c r="N173" s="958"/>
    </row>
    <row r="174" spans="3:14">
      <c r="D174" s="959"/>
      <c r="E174" s="959"/>
      <c r="F174" s="959"/>
      <c r="G174" s="959"/>
      <c r="H174" s="959"/>
      <c r="I174" s="959"/>
      <c r="J174" s="959"/>
      <c r="K174" s="959"/>
      <c r="L174" s="959"/>
      <c r="M174" s="959"/>
      <c r="N174" s="959"/>
    </row>
    <row r="176" spans="3:14">
      <c r="C176" s="7" t="s">
        <v>112</v>
      </c>
      <c r="D176" s="58" t="s">
        <v>113</v>
      </c>
      <c r="E176" s="59"/>
      <c r="F176" s="59"/>
      <c r="G176" s="59"/>
      <c r="H176" s="59"/>
      <c r="I176" s="59"/>
      <c r="J176" s="59"/>
      <c r="K176" s="59"/>
      <c r="L176" s="59"/>
      <c r="M176" s="59"/>
      <c r="N176" s="60"/>
    </row>
    <row r="177" spans="4:14">
      <c r="D177" s="7" t="s">
        <v>114</v>
      </c>
    </row>
    <row r="178" spans="4:14">
      <c r="D178" s="7" t="s">
        <v>115</v>
      </c>
    </row>
    <row r="179" spans="4:14">
      <c r="E179" s="7" t="s">
        <v>116</v>
      </c>
    </row>
    <row r="180" spans="4:14">
      <c r="E180" s="7" t="s">
        <v>117</v>
      </c>
    </row>
    <row r="181" spans="4:14">
      <c r="E181" s="7" t="s">
        <v>276</v>
      </c>
    </row>
    <row r="182" spans="4:14">
      <c r="E182" s="7" t="s">
        <v>118</v>
      </c>
    </row>
    <row r="184" spans="4:14">
      <c r="D184" s="7" t="s">
        <v>119</v>
      </c>
    </row>
    <row r="185" spans="4:14">
      <c r="E185" s="7" t="s">
        <v>285</v>
      </c>
    </row>
    <row r="186" spans="4:14">
      <c r="E186" s="7" t="s">
        <v>120</v>
      </c>
    </row>
    <row r="187" spans="4:14">
      <c r="E187" s="7" t="s">
        <v>286</v>
      </c>
    </row>
    <row r="188" spans="4:14">
      <c r="E188" s="960" t="s">
        <v>121</v>
      </c>
      <c r="F188" s="960"/>
      <c r="G188" s="960"/>
      <c r="H188" s="960"/>
      <c r="I188" s="960"/>
      <c r="J188" s="960"/>
      <c r="K188" s="960"/>
      <c r="L188" s="960"/>
      <c r="M188" s="960"/>
      <c r="N188" s="960"/>
    </row>
    <row r="189" spans="4:14">
      <c r="E189" s="122"/>
      <c r="F189" s="122"/>
      <c r="G189" s="122"/>
      <c r="H189" s="122"/>
      <c r="I189" s="122"/>
      <c r="J189" s="122"/>
      <c r="K189" s="122"/>
      <c r="L189" s="122"/>
      <c r="M189" s="122"/>
      <c r="N189" s="122"/>
    </row>
    <row r="190" spans="4:14">
      <c r="D190" s="7" t="s">
        <v>122</v>
      </c>
    </row>
    <row r="191" spans="4:14">
      <c r="E191" s="960" t="s">
        <v>277</v>
      </c>
      <c r="F191" s="960"/>
      <c r="G191" s="960"/>
      <c r="H191" s="960"/>
      <c r="I191" s="960"/>
      <c r="J191" s="960"/>
      <c r="K191" s="960"/>
      <c r="L191" s="960"/>
      <c r="M191" s="960"/>
      <c r="N191" s="960"/>
    </row>
    <row r="192" spans="4:14">
      <c r="E192" s="960"/>
      <c r="F192" s="960"/>
      <c r="G192" s="960"/>
      <c r="H192" s="960"/>
      <c r="I192" s="960"/>
      <c r="J192" s="960"/>
      <c r="K192" s="960"/>
      <c r="L192" s="960"/>
      <c r="M192" s="960"/>
      <c r="N192" s="960"/>
    </row>
    <row r="193" spans="4:14">
      <c r="E193" s="960"/>
      <c r="F193" s="960"/>
      <c r="G193" s="960"/>
      <c r="H193" s="960"/>
      <c r="I193" s="960"/>
      <c r="J193" s="960"/>
      <c r="K193" s="960"/>
      <c r="L193" s="960"/>
      <c r="M193" s="960"/>
      <c r="N193" s="960"/>
    </row>
    <row r="194" spans="4:14">
      <c r="E194" s="960"/>
      <c r="F194" s="960"/>
      <c r="G194" s="960"/>
      <c r="H194" s="960"/>
      <c r="I194" s="960"/>
      <c r="J194" s="960"/>
      <c r="K194" s="960"/>
      <c r="L194" s="960"/>
      <c r="M194" s="960"/>
      <c r="N194" s="960"/>
    </row>
    <row r="195" spans="4:14">
      <c r="E195" s="960"/>
      <c r="F195" s="960"/>
      <c r="G195" s="960"/>
      <c r="H195" s="960"/>
      <c r="I195" s="960"/>
      <c r="J195" s="960"/>
      <c r="K195" s="960"/>
      <c r="L195" s="960"/>
      <c r="M195" s="960"/>
      <c r="N195" s="960"/>
    </row>
    <row r="196" spans="4:14">
      <c r="E196" s="960" t="s">
        <v>278</v>
      </c>
      <c r="F196" s="960"/>
      <c r="G196" s="960"/>
      <c r="H196" s="960"/>
      <c r="I196" s="960"/>
      <c r="J196" s="960"/>
      <c r="K196" s="960"/>
      <c r="L196" s="960"/>
      <c r="M196" s="960"/>
      <c r="N196" s="960"/>
    </row>
    <row r="197" spans="4:14">
      <c r="E197" s="960"/>
      <c r="F197" s="960"/>
      <c r="G197" s="960"/>
      <c r="H197" s="960"/>
      <c r="I197" s="960"/>
      <c r="J197" s="960"/>
      <c r="K197" s="960"/>
      <c r="L197" s="960"/>
      <c r="M197" s="960"/>
      <c r="N197" s="960"/>
    </row>
    <row r="198" spans="4:14">
      <c r="E198" s="960"/>
      <c r="F198" s="960"/>
      <c r="G198" s="960"/>
      <c r="H198" s="960"/>
      <c r="I198" s="960"/>
      <c r="J198" s="960"/>
      <c r="K198" s="960"/>
      <c r="L198" s="960"/>
      <c r="M198" s="960"/>
      <c r="N198" s="960"/>
    </row>
    <row r="199" spans="4:14">
      <c r="E199" s="960"/>
      <c r="F199" s="960"/>
      <c r="G199" s="960"/>
      <c r="H199" s="960"/>
      <c r="I199" s="960"/>
      <c r="J199" s="960"/>
      <c r="K199" s="960"/>
      <c r="L199" s="960"/>
      <c r="M199" s="960"/>
      <c r="N199" s="960"/>
    </row>
    <row r="200" spans="4:14">
      <c r="E200" s="960"/>
      <c r="F200" s="960"/>
      <c r="G200" s="960"/>
      <c r="H200" s="960"/>
      <c r="I200" s="960"/>
      <c r="J200" s="960"/>
      <c r="K200" s="960"/>
      <c r="L200" s="960"/>
      <c r="M200" s="960"/>
      <c r="N200" s="960"/>
    </row>
    <row r="202" spans="4:14">
      <c r="D202" s="7" t="s">
        <v>123</v>
      </c>
    </row>
    <row r="203" spans="4:14">
      <c r="E203" s="960" t="s">
        <v>279</v>
      </c>
      <c r="F203" s="960"/>
      <c r="G203" s="960"/>
      <c r="H203" s="960"/>
      <c r="I203" s="960"/>
      <c r="J203" s="960"/>
      <c r="K203" s="960"/>
      <c r="L203" s="960"/>
      <c r="M203" s="960"/>
      <c r="N203" s="960"/>
    </row>
    <row r="204" spans="4:14">
      <c r="E204" s="960"/>
      <c r="F204" s="960"/>
      <c r="G204" s="960"/>
      <c r="H204" s="960"/>
      <c r="I204" s="960"/>
      <c r="J204" s="960"/>
      <c r="K204" s="960"/>
      <c r="L204" s="960"/>
      <c r="M204" s="960"/>
      <c r="N204" s="960"/>
    </row>
    <row r="205" spans="4:14">
      <c r="E205" s="960"/>
      <c r="F205" s="960"/>
      <c r="G205" s="960"/>
      <c r="H205" s="960"/>
      <c r="I205" s="960"/>
      <c r="J205" s="960"/>
      <c r="K205" s="960"/>
      <c r="L205" s="960"/>
      <c r="M205" s="960"/>
      <c r="N205" s="960"/>
    </row>
    <row r="206" spans="4:14">
      <c r="E206" s="960"/>
      <c r="F206" s="960"/>
      <c r="G206" s="960"/>
      <c r="H206" s="960"/>
      <c r="I206" s="960"/>
      <c r="J206" s="960"/>
      <c r="K206" s="960"/>
      <c r="L206" s="960"/>
      <c r="M206" s="960"/>
      <c r="N206" s="960"/>
    </row>
    <row r="207" spans="4:14">
      <c r="E207" s="960"/>
      <c r="F207" s="960"/>
      <c r="G207" s="960"/>
      <c r="H207" s="960"/>
      <c r="I207" s="960"/>
      <c r="J207" s="960"/>
      <c r="K207" s="960"/>
      <c r="L207" s="960"/>
      <c r="M207" s="960"/>
      <c r="N207" s="960"/>
    </row>
    <row r="208" spans="4:14">
      <c r="E208" s="960"/>
      <c r="F208" s="960"/>
      <c r="G208" s="960"/>
      <c r="H208" s="960"/>
      <c r="I208" s="960"/>
      <c r="J208" s="960"/>
      <c r="K208" s="960"/>
      <c r="L208" s="960"/>
      <c r="M208" s="960"/>
      <c r="N208" s="960"/>
    </row>
    <row r="210" spans="3:14">
      <c r="C210" s="7" t="s">
        <v>124</v>
      </c>
      <c r="D210" s="58" t="s">
        <v>110</v>
      </c>
      <c r="E210" s="59" t="s">
        <v>125</v>
      </c>
      <c r="F210" s="59"/>
      <c r="G210" s="59"/>
      <c r="H210" s="59"/>
      <c r="I210" s="59"/>
      <c r="J210" s="59"/>
      <c r="K210" s="59"/>
      <c r="L210" s="59"/>
      <c r="M210" s="59"/>
      <c r="N210" s="60"/>
    </row>
    <row r="211" spans="3:14">
      <c r="C211" s="7" t="s">
        <v>126</v>
      </c>
      <c r="D211" s="58" t="s">
        <v>110</v>
      </c>
      <c r="E211" s="59" t="s">
        <v>127</v>
      </c>
      <c r="F211" s="59"/>
      <c r="G211" s="59"/>
      <c r="H211" s="59"/>
      <c r="I211" s="59"/>
      <c r="J211" s="59"/>
      <c r="K211" s="59"/>
      <c r="L211" s="59"/>
      <c r="M211" s="59"/>
      <c r="N211" s="60"/>
    </row>
    <row r="212" spans="3:14">
      <c r="D212" s="961" t="s">
        <v>128</v>
      </c>
      <c r="E212" s="961"/>
      <c r="F212" s="961"/>
      <c r="G212" s="961"/>
      <c r="H212" s="961"/>
      <c r="I212" s="961"/>
      <c r="J212" s="961"/>
      <c r="K212" s="961"/>
      <c r="L212" s="961"/>
      <c r="M212" s="961"/>
      <c r="N212" s="961"/>
    </row>
    <row r="213" spans="3:14">
      <c r="D213" s="960"/>
      <c r="E213" s="960"/>
      <c r="F213" s="960"/>
      <c r="G213" s="960"/>
      <c r="H213" s="960"/>
      <c r="I213" s="960"/>
      <c r="J213" s="960"/>
      <c r="K213" s="960"/>
      <c r="L213" s="960"/>
      <c r="M213" s="960"/>
      <c r="N213" s="960"/>
    </row>
    <row r="214" spans="3:14">
      <c r="D214" s="960" t="s">
        <v>280</v>
      </c>
      <c r="E214" s="960"/>
      <c r="F214" s="960"/>
      <c r="G214" s="960"/>
      <c r="H214" s="960"/>
      <c r="I214" s="960"/>
      <c r="J214" s="960"/>
      <c r="K214" s="960"/>
      <c r="L214" s="960"/>
      <c r="M214" s="960"/>
      <c r="N214" s="960"/>
    </row>
    <row r="215" spans="3:14">
      <c r="D215" s="960"/>
      <c r="E215" s="960"/>
      <c r="F215" s="960"/>
      <c r="G215" s="960"/>
      <c r="H215" s="960"/>
      <c r="I215" s="960"/>
      <c r="J215" s="960"/>
      <c r="K215" s="960"/>
      <c r="L215" s="960"/>
      <c r="M215" s="960"/>
      <c r="N215" s="960"/>
    </row>
    <row r="216" spans="3:14">
      <c r="D216" s="960"/>
      <c r="E216" s="960"/>
      <c r="F216" s="960"/>
      <c r="G216" s="960"/>
      <c r="H216" s="960"/>
      <c r="I216" s="960"/>
      <c r="J216" s="960"/>
      <c r="K216" s="960"/>
      <c r="L216" s="960"/>
      <c r="M216" s="960"/>
      <c r="N216" s="960"/>
    </row>
    <row r="217" spans="3:14">
      <c r="D217" s="7" t="s">
        <v>129</v>
      </c>
    </row>
    <row r="219" spans="3:14">
      <c r="C219" s="7" t="s">
        <v>126</v>
      </c>
      <c r="D219" s="58" t="s">
        <v>57</v>
      </c>
      <c r="E219" s="59" t="s">
        <v>130</v>
      </c>
      <c r="F219" s="59"/>
      <c r="G219" s="59"/>
      <c r="H219" s="59"/>
      <c r="I219" s="59"/>
      <c r="J219" s="59"/>
      <c r="K219" s="59"/>
      <c r="L219" s="59"/>
      <c r="M219" s="59"/>
      <c r="N219" s="60"/>
    </row>
    <row r="220" spans="3:14">
      <c r="D220" s="7" t="s">
        <v>281</v>
      </c>
    </row>
    <row r="221" spans="3:14">
      <c r="D221" s="7" t="s">
        <v>131</v>
      </c>
    </row>
    <row r="222" spans="3:14">
      <c r="D222" s="7" t="s">
        <v>282</v>
      </c>
    </row>
    <row r="223" spans="3:14">
      <c r="D223" s="7" t="s">
        <v>283</v>
      </c>
    </row>
    <row r="225" spans="3:14">
      <c r="C225" s="7" t="s">
        <v>132</v>
      </c>
      <c r="D225" s="58" t="s">
        <v>110</v>
      </c>
      <c r="E225" s="59" t="s">
        <v>133</v>
      </c>
      <c r="F225" s="59"/>
      <c r="G225" s="59"/>
      <c r="H225" s="59"/>
      <c r="I225" s="59"/>
      <c r="J225" s="59"/>
      <c r="K225" s="59"/>
      <c r="L225" s="59"/>
      <c r="M225" s="59"/>
      <c r="N225" s="60"/>
    </row>
    <row r="226" spans="3:14">
      <c r="D226" s="58" t="s">
        <v>57</v>
      </c>
      <c r="E226" s="59" t="s">
        <v>134</v>
      </c>
      <c r="F226" s="59"/>
      <c r="G226" s="59"/>
      <c r="H226" s="59"/>
      <c r="I226" s="59"/>
      <c r="J226" s="59"/>
      <c r="K226" s="59"/>
      <c r="L226" s="59"/>
      <c r="M226" s="59"/>
      <c r="N226" s="60"/>
    </row>
    <row r="227" spans="3:14">
      <c r="D227" s="58" t="s">
        <v>110</v>
      </c>
      <c r="E227" s="59" t="s">
        <v>135</v>
      </c>
      <c r="F227" s="59"/>
      <c r="G227" s="59"/>
      <c r="H227" s="59"/>
      <c r="I227" s="59"/>
      <c r="J227" s="59"/>
      <c r="K227" s="59"/>
      <c r="L227" s="59"/>
      <c r="M227" s="59"/>
      <c r="N227" s="60"/>
    </row>
    <row r="228" spans="3:14">
      <c r="D228" s="958" t="s">
        <v>136</v>
      </c>
      <c r="E228" s="958"/>
      <c r="F228" s="958"/>
      <c r="G228" s="958"/>
      <c r="H228" s="958"/>
      <c r="I228" s="958"/>
      <c r="J228" s="958"/>
      <c r="K228" s="958"/>
      <c r="L228" s="958"/>
      <c r="M228" s="958"/>
      <c r="N228" s="958"/>
    </row>
    <row r="229" spans="3:14">
      <c r="D229" s="959"/>
      <c r="E229" s="959"/>
      <c r="F229" s="959"/>
      <c r="G229" s="959"/>
      <c r="H229" s="959"/>
      <c r="I229" s="959"/>
      <c r="J229" s="959"/>
      <c r="K229" s="959"/>
      <c r="L229" s="959"/>
      <c r="M229" s="959"/>
      <c r="N229" s="959"/>
    </row>
  </sheetData>
  <mergeCells count="107">
    <mergeCell ref="D214:N216"/>
    <mergeCell ref="I120:J120"/>
    <mergeCell ref="I121:J121"/>
    <mergeCell ref="I114:J114"/>
    <mergeCell ref="I115:J115"/>
    <mergeCell ref="I116:J116"/>
    <mergeCell ref="I123:J123"/>
    <mergeCell ref="I124:J124"/>
    <mergeCell ref="I61:J61"/>
    <mergeCell ref="F113:F116"/>
    <mergeCell ref="F118:F121"/>
    <mergeCell ref="I117:J117"/>
    <mergeCell ref="I118:J118"/>
    <mergeCell ref="I112:J112"/>
    <mergeCell ref="F128:F129"/>
    <mergeCell ref="F123:F126"/>
    <mergeCell ref="I113:J113"/>
    <mergeCell ref="F66:F69"/>
    <mergeCell ref="I66:J66"/>
    <mergeCell ref="I67:J67"/>
    <mergeCell ref="I68:J68"/>
    <mergeCell ref="I65:J65"/>
    <mergeCell ref="I128:J128"/>
    <mergeCell ref="I129:J129"/>
    <mergeCell ref="I126:J126"/>
    <mergeCell ref="I119:J119"/>
    <mergeCell ref="I49:J49"/>
    <mergeCell ref="I50:J50"/>
    <mergeCell ref="I51:J51"/>
    <mergeCell ref="I52:J52"/>
    <mergeCell ref="I12:J12"/>
    <mergeCell ref="I13:J13"/>
    <mergeCell ref="I48:J48"/>
    <mergeCell ref="I63:J63"/>
    <mergeCell ref="I64:J64"/>
    <mergeCell ref="I69:J69"/>
    <mergeCell ref="I9:J9"/>
    <mergeCell ref="F7:F11"/>
    <mergeCell ref="I8:J8"/>
    <mergeCell ref="I10:J10"/>
    <mergeCell ref="I11:J11"/>
    <mergeCell ref="I24:J24"/>
    <mergeCell ref="D228:N229"/>
    <mergeCell ref="D173:N174"/>
    <mergeCell ref="E188:N188"/>
    <mergeCell ref="E191:N195"/>
    <mergeCell ref="E196:N200"/>
    <mergeCell ref="E203:N208"/>
    <mergeCell ref="D212:N213"/>
    <mergeCell ref="K19:N21"/>
    <mergeCell ref="I16:J16"/>
    <mergeCell ref="I125:J125"/>
    <mergeCell ref="I95:I99"/>
    <mergeCell ref="I100:I104"/>
    <mergeCell ref="I105:I108"/>
    <mergeCell ref="K141:K147"/>
    <mergeCell ref="K138:K140"/>
    <mergeCell ref="I62:J62"/>
    <mergeCell ref="F33:H33"/>
    <mergeCell ref="F39:H39"/>
    <mergeCell ref="F5:H5"/>
    <mergeCell ref="I5:J5"/>
    <mergeCell ref="K5:N5"/>
    <mergeCell ref="F28:F29"/>
    <mergeCell ref="I28:J28"/>
    <mergeCell ref="F16:F18"/>
    <mergeCell ref="I17:J17"/>
    <mergeCell ref="I18:J18"/>
    <mergeCell ref="I15:J15"/>
    <mergeCell ref="F25:F27"/>
    <mergeCell ref="I25:J25"/>
    <mergeCell ref="I26:J26"/>
    <mergeCell ref="I27:J27"/>
    <mergeCell ref="I22:J22"/>
    <mergeCell ref="I23:J23"/>
    <mergeCell ref="I29:J29"/>
    <mergeCell ref="I14:J14"/>
    <mergeCell ref="I19:J19"/>
    <mergeCell ref="I20:J20"/>
    <mergeCell ref="I21:J21"/>
    <mergeCell ref="F22:F24"/>
    <mergeCell ref="F19:F21"/>
    <mergeCell ref="I6:J6"/>
    <mergeCell ref="I7:J7"/>
    <mergeCell ref="F78:F80"/>
    <mergeCell ref="F81:F84"/>
    <mergeCell ref="F62:F65"/>
    <mergeCell ref="F55:H55"/>
    <mergeCell ref="I55:J55"/>
    <mergeCell ref="F58:H58"/>
    <mergeCell ref="F56:H56"/>
    <mergeCell ref="I56:J56"/>
    <mergeCell ref="I57:J57"/>
    <mergeCell ref="I58:J58"/>
    <mergeCell ref="F57:H57"/>
    <mergeCell ref="I59:J59"/>
    <mergeCell ref="G63:G65"/>
    <mergeCell ref="G69:H69"/>
    <mergeCell ref="F54:H54"/>
    <mergeCell ref="I46:J46"/>
    <mergeCell ref="I47:J47"/>
    <mergeCell ref="I54:J54"/>
    <mergeCell ref="I42:J42"/>
    <mergeCell ref="I53:J53"/>
    <mergeCell ref="I43:J43"/>
    <mergeCell ref="I45:J45"/>
    <mergeCell ref="F75:F77"/>
  </mergeCells>
  <phoneticPr fontId="1"/>
  <pageMargins left="0.62" right="0.15748031496062992" top="0.26" bottom="0.23622047244094491" header="0.16" footer="0.15748031496062992"/>
  <pageSetup paperSize="9" fitToHeight="0"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D3:W59"/>
  <sheetViews>
    <sheetView topLeftCell="A4" zoomScaleNormal="100" workbookViewId="0">
      <selection activeCell="A18" sqref="A18"/>
    </sheetView>
  </sheetViews>
  <sheetFormatPr defaultRowHeight="13.5"/>
  <cols>
    <col min="1" max="2" width="8.875" style="264"/>
    <col min="3" max="3" width="4.875" style="264" customWidth="1"/>
    <col min="4" max="4" width="26.5" style="264" customWidth="1"/>
    <col min="5" max="10" width="10.375" style="264" customWidth="1"/>
    <col min="11" max="11" width="10.375" style="265" customWidth="1"/>
    <col min="12" max="15" width="10.375" style="264" customWidth="1"/>
    <col min="16" max="260" width="8.875" style="264"/>
    <col min="261" max="261" width="4.875" style="264" customWidth="1"/>
    <col min="262" max="262" width="26.5" style="264" customWidth="1"/>
    <col min="263" max="271" width="10.375" style="264" customWidth="1"/>
    <col min="272" max="516" width="8.875" style="264"/>
    <col min="517" max="517" width="4.875" style="264" customWidth="1"/>
    <col min="518" max="518" width="26.5" style="264" customWidth="1"/>
    <col min="519" max="527" width="10.375" style="264" customWidth="1"/>
    <col min="528" max="772" width="8.875" style="264"/>
    <col min="773" max="773" width="4.875" style="264" customWidth="1"/>
    <col min="774" max="774" width="26.5" style="264" customWidth="1"/>
    <col min="775" max="783" width="10.375" style="264" customWidth="1"/>
    <col min="784" max="1028" width="8.875" style="264"/>
    <col min="1029" max="1029" width="4.875" style="264" customWidth="1"/>
    <col min="1030" max="1030" width="26.5" style="264" customWidth="1"/>
    <col min="1031" max="1039" width="10.375" style="264" customWidth="1"/>
    <col min="1040" max="1284" width="8.875" style="264"/>
    <col min="1285" max="1285" width="4.875" style="264" customWidth="1"/>
    <col min="1286" max="1286" width="26.5" style="264" customWidth="1"/>
    <col min="1287" max="1295" width="10.375" style="264" customWidth="1"/>
    <col min="1296" max="1540" width="8.875" style="264"/>
    <col min="1541" max="1541" width="4.875" style="264" customWidth="1"/>
    <col min="1542" max="1542" width="26.5" style="264" customWidth="1"/>
    <col min="1543" max="1551" width="10.375" style="264" customWidth="1"/>
    <col min="1552" max="1796" width="8.875" style="264"/>
    <col min="1797" max="1797" width="4.875" style="264" customWidth="1"/>
    <col min="1798" max="1798" width="26.5" style="264" customWidth="1"/>
    <col min="1799" max="1807" width="10.375" style="264" customWidth="1"/>
    <col min="1808" max="2052" width="8.875" style="264"/>
    <col min="2053" max="2053" width="4.875" style="264" customWidth="1"/>
    <col min="2054" max="2054" width="26.5" style="264" customWidth="1"/>
    <col min="2055" max="2063" width="10.375" style="264" customWidth="1"/>
    <col min="2064" max="2308" width="8.875" style="264"/>
    <col min="2309" max="2309" width="4.875" style="264" customWidth="1"/>
    <col min="2310" max="2310" width="26.5" style="264" customWidth="1"/>
    <col min="2311" max="2319" width="10.375" style="264" customWidth="1"/>
    <col min="2320" max="2564" width="8.875" style="264"/>
    <col min="2565" max="2565" width="4.875" style="264" customWidth="1"/>
    <col min="2566" max="2566" width="26.5" style="264" customWidth="1"/>
    <col min="2567" max="2575" width="10.375" style="264" customWidth="1"/>
    <col min="2576" max="2820" width="8.875" style="264"/>
    <col min="2821" max="2821" width="4.875" style="264" customWidth="1"/>
    <col min="2822" max="2822" width="26.5" style="264" customWidth="1"/>
    <col min="2823" max="2831" width="10.375" style="264" customWidth="1"/>
    <col min="2832" max="3076" width="8.875" style="264"/>
    <col min="3077" max="3077" width="4.875" style="264" customWidth="1"/>
    <col min="3078" max="3078" width="26.5" style="264" customWidth="1"/>
    <col min="3079" max="3087" width="10.375" style="264" customWidth="1"/>
    <col min="3088" max="3332" width="8.875" style="264"/>
    <col min="3333" max="3333" width="4.875" style="264" customWidth="1"/>
    <col min="3334" max="3334" width="26.5" style="264" customWidth="1"/>
    <col min="3335" max="3343" width="10.375" style="264" customWidth="1"/>
    <col min="3344" max="3588" width="8.875" style="264"/>
    <col min="3589" max="3589" width="4.875" style="264" customWidth="1"/>
    <col min="3590" max="3590" width="26.5" style="264" customWidth="1"/>
    <col min="3591" max="3599" width="10.375" style="264" customWidth="1"/>
    <col min="3600" max="3844" width="8.875" style="264"/>
    <col min="3845" max="3845" width="4.875" style="264" customWidth="1"/>
    <col min="3846" max="3846" width="26.5" style="264" customWidth="1"/>
    <col min="3847" max="3855" width="10.375" style="264" customWidth="1"/>
    <col min="3856" max="4100" width="8.875" style="264"/>
    <col min="4101" max="4101" width="4.875" style="264" customWidth="1"/>
    <col min="4102" max="4102" width="26.5" style="264" customWidth="1"/>
    <col min="4103" max="4111" width="10.375" style="264" customWidth="1"/>
    <col min="4112" max="4356" width="8.875" style="264"/>
    <col min="4357" max="4357" width="4.875" style="264" customWidth="1"/>
    <col min="4358" max="4358" width="26.5" style="264" customWidth="1"/>
    <col min="4359" max="4367" width="10.375" style="264" customWidth="1"/>
    <col min="4368" max="4612" width="8.875" style="264"/>
    <col min="4613" max="4613" width="4.875" style="264" customWidth="1"/>
    <col min="4614" max="4614" width="26.5" style="264" customWidth="1"/>
    <col min="4615" max="4623" width="10.375" style="264" customWidth="1"/>
    <col min="4624" max="4868" width="8.875" style="264"/>
    <col min="4869" max="4869" width="4.875" style="264" customWidth="1"/>
    <col min="4870" max="4870" width="26.5" style="264" customWidth="1"/>
    <col min="4871" max="4879" width="10.375" style="264" customWidth="1"/>
    <col min="4880" max="5124" width="8.875" style="264"/>
    <col min="5125" max="5125" width="4.875" style="264" customWidth="1"/>
    <col min="5126" max="5126" width="26.5" style="264" customWidth="1"/>
    <col min="5127" max="5135" width="10.375" style="264" customWidth="1"/>
    <col min="5136" max="5380" width="8.875" style="264"/>
    <col min="5381" max="5381" width="4.875" style="264" customWidth="1"/>
    <col min="5382" max="5382" width="26.5" style="264" customWidth="1"/>
    <col min="5383" max="5391" width="10.375" style="264" customWidth="1"/>
    <col min="5392" max="5636" width="8.875" style="264"/>
    <col min="5637" max="5637" width="4.875" style="264" customWidth="1"/>
    <col min="5638" max="5638" width="26.5" style="264" customWidth="1"/>
    <col min="5639" max="5647" width="10.375" style="264" customWidth="1"/>
    <col min="5648" max="5892" width="8.875" style="264"/>
    <col min="5893" max="5893" width="4.875" style="264" customWidth="1"/>
    <col min="5894" max="5894" width="26.5" style="264" customWidth="1"/>
    <col min="5895" max="5903" width="10.375" style="264" customWidth="1"/>
    <col min="5904" max="6148" width="8.875" style="264"/>
    <col min="6149" max="6149" width="4.875" style="264" customWidth="1"/>
    <col min="6150" max="6150" width="26.5" style="264" customWidth="1"/>
    <col min="6151" max="6159" width="10.375" style="264" customWidth="1"/>
    <col min="6160" max="6404" width="8.875" style="264"/>
    <col min="6405" max="6405" width="4.875" style="264" customWidth="1"/>
    <col min="6406" max="6406" width="26.5" style="264" customWidth="1"/>
    <col min="6407" max="6415" width="10.375" style="264" customWidth="1"/>
    <col min="6416" max="6660" width="8.875" style="264"/>
    <col min="6661" max="6661" width="4.875" style="264" customWidth="1"/>
    <col min="6662" max="6662" width="26.5" style="264" customWidth="1"/>
    <col min="6663" max="6671" width="10.375" style="264" customWidth="1"/>
    <col min="6672" max="6916" width="8.875" style="264"/>
    <col min="6917" max="6917" width="4.875" style="264" customWidth="1"/>
    <col min="6918" max="6918" width="26.5" style="264" customWidth="1"/>
    <col min="6919" max="6927" width="10.375" style="264" customWidth="1"/>
    <col min="6928" max="7172" width="8.875" style="264"/>
    <col min="7173" max="7173" width="4.875" style="264" customWidth="1"/>
    <col min="7174" max="7174" width="26.5" style="264" customWidth="1"/>
    <col min="7175" max="7183" width="10.375" style="264" customWidth="1"/>
    <col min="7184" max="7428" width="8.875" style="264"/>
    <col min="7429" max="7429" width="4.875" style="264" customWidth="1"/>
    <col min="7430" max="7430" width="26.5" style="264" customWidth="1"/>
    <col min="7431" max="7439" width="10.375" style="264" customWidth="1"/>
    <col min="7440" max="7684" width="8.875" style="264"/>
    <col min="7685" max="7685" width="4.875" style="264" customWidth="1"/>
    <col min="7686" max="7686" width="26.5" style="264" customWidth="1"/>
    <col min="7687" max="7695" width="10.375" style="264" customWidth="1"/>
    <col min="7696" max="7940" width="8.875" style="264"/>
    <col min="7941" max="7941" width="4.875" style="264" customWidth="1"/>
    <col min="7942" max="7942" width="26.5" style="264" customWidth="1"/>
    <col min="7943" max="7951" width="10.375" style="264" customWidth="1"/>
    <col min="7952" max="8196" width="8.875" style="264"/>
    <col min="8197" max="8197" width="4.875" style="264" customWidth="1"/>
    <col min="8198" max="8198" width="26.5" style="264" customWidth="1"/>
    <col min="8199" max="8207" width="10.375" style="264" customWidth="1"/>
    <col min="8208" max="8452" width="8.875" style="264"/>
    <col min="8453" max="8453" width="4.875" style="264" customWidth="1"/>
    <col min="8454" max="8454" width="26.5" style="264" customWidth="1"/>
    <col min="8455" max="8463" width="10.375" style="264" customWidth="1"/>
    <col min="8464" max="8708" width="8.875" style="264"/>
    <col min="8709" max="8709" width="4.875" style="264" customWidth="1"/>
    <col min="8710" max="8710" width="26.5" style="264" customWidth="1"/>
    <col min="8711" max="8719" width="10.375" style="264" customWidth="1"/>
    <col min="8720" max="8964" width="8.875" style="264"/>
    <col min="8965" max="8965" width="4.875" style="264" customWidth="1"/>
    <col min="8966" max="8966" width="26.5" style="264" customWidth="1"/>
    <col min="8967" max="8975" width="10.375" style="264" customWidth="1"/>
    <col min="8976" max="9220" width="8.875" style="264"/>
    <col min="9221" max="9221" width="4.875" style="264" customWidth="1"/>
    <col min="9222" max="9222" width="26.5" style="264" customWidth="1"/>
    <col min="9223" max="9231" width="10.375" style="264" customWidth="1"/>
    <col min="9232" max="9476" width="8.875" style="264"/>
    <col min="9477" max="9477" width="4.875" style="264" customWidth="1"/>
    <col min="9478" max="9478" width="26.5" style="264" customWidth="1"/>
    <col min="9479" max="9487" width="10.375" style="264" customWidth="1"/>
    <col min="9488" max="9732" width="8.875" style="264"/>
    <col min="9733" max="9733" width="4.875" style="264" customWidth="1"/>
    <col min="9734" max="9734" width="26.5" style="264" customWidth="1"/>
    <col min="9735" max="9743" width="10.375" style="264" customWidth="1"/>
    <col min="9744" max="9988" width="8.875" style="264"/>
    <col min="9989" max="9989" width="4.875" style="264" customWidth="1"/>
    <col min="9990" max="9990" width="26.5" style="264" customWidth="1"/>
    <col min="9991" max="9999" width="10.375" style="264" customWidth="1"/>
    <col min="10000" max="10244" width="8.875" style="264"/>
    <col min="10245" max="10245" width="4.875" style="264" customWidth="1"/>
    <col min="10246" max="10246" width="26.5" style="264" customWidth="1"/>
    <col min="10247" max="10255" width="10.375" style="264" customWidth="1"/>
    <col min="10256" max="10500" width="8.875" style="264"/>
    <col min="10501" max="10501" width="4.875" style="264" customWidth="1"/>
    <col min="10502" max="10502" width="26.5" style="264" customWidth="1"/>
    <col min="10503" max="10511" width="10.375" style="264" customWidth="1"/>
    <col min="10512" max="10756" width="8.875" style="264"/>
    <col min="10757" max="10757" width="4.875" style="264" customWidth="1"/>
    <col min="10758" max="10758" width="26.5" style="264" customWidth="1"/>
    <col min="10759" max="10767" width="10.375" style="264" customWidth="1"/>
    <col min="10768" max="11012" width="8.875" style="264"/>
    <col min="11013" max="11013" width="4.875" style="264" customWidth="1"/>
    <col min="11014" max="11014" width="26.5" style="264" customWidth="1"/>
    <col min="11015" max="11023" width="10.375" style="264" customWidth="1"/>
    <col min="11024" max="11268" width="8.875" style="264"/>
    <col min="11269" max="11269" width="4.875" style="264" customWidth="1"/>
    <col min="11270" max="11270" width="26.5" style="264" customWidth="1"/>
    <col min="11271" max="11279" width="10.375" style="264" customWidth="1"/>
    <col min="11280" max="11524" width="8.875" style="264"/>
    <col min="11525" max="11525" width="4.875" style="264" customWidth="1"/>
    <col min="11526" max="11526" width="26.5" style="264" customWidth="1"/>
    <col min="11527" max="11535" width="10.375" style="264" customWidth="1"/>
    <col min="11536" max="11780" width="8.875" style="264"/>
    <col min="11781" max="11781" width="4.875" style="264" customWidth="1"/>
    <col min="11782" max="11782" width="26.5" style="264" customWidth="1"/>
    <col min="11783" max="11791" width="10.375" style="264" customWidth="1"/>
    <col min="11792" max="12036" width="8.875" style="264"/>
    <col min="12037" max="12037" width="4.875" style="264" customWidth="1"/>
    <col min="12038" max="12038" width="26.5" style="264" customWidth="1"/>
    <col min="12039" max="12047" width="10.375" style="264" customWidth="1"/>
    <col min="12048" max="12292" width="8.875" style="264"/>
    <col min="12293" max="12293" width="4.875" style="264" customWidth="1"/>
    <col min="12294" max="12294" width="26.5" style="264" customWidth="1"/>
    <col min="12295" max="12303" width="10.375" style="264" customWidth="1"/>
    <col min="12304" max="12548" width="8.875" style="264"/>
    <col min="12549" max="12549" width="4.875" style="264" customWidth="1"/>
    <col min="12550" max="12550" width="26.5" style="264" customWidth="1"/>
    <col min="12551" max="12559" width="10.375" style="264" customWidth="1"/>
    <col min="12560" max="12804" width="8.875" style="264"/>
    <col min="12805" max="12805" width="4.875" style="264" customWidth="1"/>
    <col min="12806" max="12806" width="26.5" style="264" customWidth="1"/>
    <col min="12807" max="12815" width="10.375" style="264" customWidth="1"/>
    <col min="12816" max="13060" width="8.875" style="264"/>
    <col min="13061" max="13061" width="4.875" style="264" customWidth="1"/>
    <col min="13062" max="13062" width="26.5" style="264" customWidth="1"/>
    <col min="13063" max="13071" width="10.375" style="264" customWidth="1"/>
    <col min="13072" max="13316" width="8.875" style="264"/>
    <col min="13317" max="13317" width="4.875" style="264" customWidth="1"/>
    <col min="13318" max="13318" width="26.5" style="264" customWidth="1"/>
    <col min="13319" max="13327" width="10.375" style="264" customWidth="1"/>
    <col min="13328" max="13572" width="8.875" style="264"/>
    <col min="13573" max="13573" width="4.875" style="264" customWidth="1"/>
    <col min="13574" max="13574" width="26.5" style="264" customWidth="1"/>
    <col min="13575" max="13583" width="10.375" style="264" customWidth="1"/>
    <col min="13584" max="13828" width="8.875" style="264"/>
    <col min="13829" max="13829" width="4.875" style="264" customWidth="1"/>
    <col min="13830" max="13830" width="26.5" style="264" customWidth="1"/>
    <col min="13831" max="13839" width="10.375" style="264" customWidth="1"/>
    <col min="13840" max="14084" width="8.875" style="264"/>
    <col min="14085" max="14085" width="4.875" style="264" customWidth="1"/>
    <col min="14086" max="14086" width="26.5" style="264" customWidth="1"/>
    <col min="14087" max="14095" width="10.375" style="264" customWidth="1"/>
    <col min="14096" max="14340" width="8.875" style="264"/>
    <col min="14341" max="14341" width="4.875" style="264" customWidth="1"/>
    <col min="14342" max="14342" width="26.5" style="264" customWidth="1"/>
    <col min="14343" max="14351" width="10.375" style="264" customWidth="1"/>
    <col min="14352" max="14596" width="8.875" style="264"/>
    <col min="14597" max="14597" width="4.875" style="264" customWidth="1"/>
    <col min="14598" max="14598" width="26.5" style="264" customWidth="1"/>
    <col min="14599" max="14607" width="10.375" style="264" customWidth="1"/>
    <col min="14608" max="14852" width="8.875" style="264"/>
    <col min="14853" max="14853" width="4.875" style="264" customWidth="1"/>
    <col min="14854" max="14854" width="26.5" style="264" customWidth="1"/>
    <col min="14855" max="14863" width="10.375" style="264" customWidth="1"/>
    <col min="14864" max="15108" width="8.875" style="264"/>
    <col min="15109" max="15109" width="4.875" style="264" customWidth="1"/>
    <col min="15110" max="15110" width="26.5" style="264" customWidth="1"/>
    <col min="15111" max="15119" width="10.375" style="264" customWidth="1"/>
    <col min="15120" max="15364" width="8.875" style="264"/>
    <col min="15365" max="15365" width="4.875" style="264" customWidth="1"/>
    <col min="15366" max="15366" width="26.5" style="264" customWidth="1"/>
    <col min="15367" max="15375" width="10.375" style="264" customWidth="1"/>
    <col min="15376" max="15620" width="8.875" style="264"/>
    <col min="15621" max="15621" width="4.875" style="264" customWidth="1"/>
    <col min="15622" max="15622" width="26.5" style="264" customWidth="1"/>
    <col min="15623" max="15631" width="10.375" style="264" customWidth="1"/>
    <col min="15632" max="15876" width="8.875" style="264"/>
    <col min="15877" max="15877" width="4.875" style="264" customWidth="1"/>
    <col min="15878" max="15878" width="26.5" style="264" customWidth="1"/>
    <col min="15879" max="15887" width="10.375" style="264" customWidth="1"/>
    <col min="15888" max="16132" width="8.875" style="264"/>
    <col min="16133" max="16133" width="4.875" style="264" customWidth="1"/>
    <col min="16134" max="16134" width="26.5" style="264" customWidth="1"/>
    <col min="16135" max="16143" width="10.375" style="264" customWidth="1"/>
    <col min="16144" max="16384" width="8.875" style="264"/>
  </cols>
  <sheetData>
    <row r="3" spans="4:23" ht="24" customHeight="1">
      <c r="D3" s="294" t="s">
        <v>420</v>
      </c>
    </row>
    <row r="4" spans="4:23" ht="22.15" customHeight="1">
      <c r="D4" s="264" t="s">
        <v>421</v>
      </c>
      <c r="L4" s="265"/>
      <c r="P4" s="264" t="s">
        <v>422</v>
      </c>
    </row>
    <row r="5" spans="4:23" ht="22.15" customHeight="1">
      <c r="D5" s="266"/>
      <c r="E5" s="267" t="s">
        <v>423</v>
      </c>
      <c r="F5" s="267" t="s">
        <v>424</v>
      </c>
      <c r="G5" s="267" t="s">
        <v>425</v>
      </c>
      <c r="H5" s="267" t="s">
        <v>426</v>
      </c>
      <c r="I5" s="267" t="s">
        <v>427</v>
      </c>
      <c r="J5" s="267" t="s">
        <v>428</v>
      </c>
      <c r="L5" s="265"/>
      <c r="P5" s="266"/>
      <c r="Q5" s="268" t="s">
        <v>423</v>
      </c>
      <c r="R5" s="268" t="s">
        <v>424</v>
      </c>
      <c r="S5" s="268" t="s">
        <v>425</v>
      </c>
      <c r="T5" s="268" t="s">
        <v>426</v>
      </c>
      <c r="U5" s="268" t="s">
        <v>427</v>
      </c>
      <c r="V5" s="268" t="s">
        <v>428</v>
      </c>
    </row>
    <row r="6" spans="4:23" ht="22.15" customHeight="1">
      <c r="D6" s="269" t="s">
        <v>429</v>
      </c>
      <c r="E6" s="270">
        <v>0.1132</v>
      </c>
      <c r="F6" s="270">
        <v>9.5500000000000002E-2</v>
      </c>
      <c r="G6" s="270">
        <v>6.25E-2</v>
      </c>
      <c r="H6" s="270">
        <v>7.3599999999999999E-2</v>
      </c>
      <c r="I6" s="270">
        <v>8.2500000000000004E-2</v>
      </c>
      <c r="J6" s="270">
        <v>0.126</v>
      </c>
      <c r="L6" s="265"/>
      <c r="P6" s="269" t="s">
        <v>429</v>
      </c>
      <c r="Q6" s="270">
        <f>+E6/E$15</f>
        <v>0.4732441471571906</v>
      </c>
      <c r="R6" s="270">
        <f>+F6/F$15</f>
        <v>0.34402017291066284</v>
      </c>
      <c r="S6" s="270">
        <f t="shared" ref="S6:V14" si="0">+G6/G$15</f>
        <v>0.32860147213459517</v>
      </c>
      <c r="T6" s="270">
        <f t="shared" si="0"/>
        <v>0.3183391003460207</v>
      </c>
      <c r="U6" s="270">
        <f t="shared" si="0"/>
        <v>0.31404644080700417</v>
      </c>
      <c r="V6" s="270">
        <f t="shared" si="0"/>
        <v>0.3972257250945776</v>
      </c>
    </row>
    <row r="7" spans="4:23" ht="22.15" customHeight="1">
      <c r="D7" s="271" t="s">
        <v>430</v>
      </c>
      <c r="E7" s="272">
        <v>1.4E-2</v>
      </c>
      <c r="F7" s="272">
        <v>3.8999999999999998E-3</v>
      </c>
      <c r="G7" s="272">
        <v>6.8999999999999999E-3</v>
      </c>
      <c r="H7" s="272">
        <v>5.9999999999999995E-4</v>
      </c>
      <c r="I7" s="272">
        <v>1.9300000000000001E-2</v>
      </c>
      <c r="J7" s="272">
        <v>1.7500000000000002E-2</v>
      </c>
      <c r="L7" s="265"/>
      <c r="P7" s="271" t="s">
        <v>430</v>
      </c>
      <c r="Q7" s="272">
        <f t="shared" ref="Q7:R14" si="1">+E7/E$15</f>
        <v>5.8528428093645488E-2</v>
      </c>
      <c r="R7" s="272">
        <f t="shared" si="1"/>
        <v>1.4048991354466857E-2</v>
      </c>
      <c r="S7" s="272">
        <f t="shared" si="0"/>
        <v>3.6277602523659302E-2</v>
      </c>
      <c r="T7" s="272">
        <f t="shared" si="0"/>
        <v>2.59515570934256E-3</v>
      </c>
      <c r="U7" s="272">
        <f t="shared" si="0"/>
        <v>7.3467834031214305E-2</v>
      </c>
      <c r="V7" s="272">
        <f t="shared" si="0"/>
        <v>5.5170239596469113E-2</v>
      </c>
    </row>
    <row r="8" spans="4:23" ht="22.15" customHeight="1">
      <c r="D8" s="273" t="s">
        <v>431</v>
      </c>
      <c r="E8" s="272">
        <v>1.04E-2</v>
      </c>
      <c r="F8" s="272">
        <v>4.6699999999999998E-2</v>
      </c>
      <c r="G8" s="272">
        <v>1.5699999999999999E-2</v>
      </c>
      <c r="H8" s="272">
        <v>2.1000000000000001E-2</v>
      </c>
      <c r="I8" s="272">
        <v>3.4099999999999998E-2</v>
      </c>
      <c r="J8" s="272">
        <v>1.8599999999999998E-2</v>
      </c>
      <c r="L8" s="265"/>
      <c r="P8" s="271" t="s">
        <v>431</v>
      </c>
      <c r="Q8" s="272">
        <f t="shared" si="1"/>
        <v>4.3478260869565216E-2</v>
      </c>
      <c r="R8" s="272">
        <f t="shared" si="1"/>
        <v>0.16822766570605185</v>
      </c>
      <c r="S8" s="272">
        <f t="shared" si="0"/>
        <v>8.2544689800210291E-2</v>
      </c>
      <c r="T8" s="272">
        <f t="shared" si="0"/>
        <v>9.0830449826989609E-2</v>
      </c>
      <c r="U8" s="272">
        <f t="shared" si="0"/>
        <v>0.12980586220022836</v>
      </c>
      <c r="V8" s="272">
        <f t="shared" si="0"/>
        <v>5.8638083228247158E-2</v>
      </c>
    </row>
    <row r="9" spans="4:23" ht="22.15" customHeight="1">
      <c r="D9" s="271" t="s">
        <v>432</v>
      </c>
      <c r="E9" s="272">
        <v>8.0399999999999999E-2</v>
      </c>
      <c r="F9" s="272">
        <v>6.54E-2</v>
      </c>
      <c r="G9" s="272">
        <v>8.14E-2</v>
      </c>
      <c r="H9" s="272">
        <v>7.2400000000000006E-2</v>
      </c>
      <c r="I9" s="272">
        <v>7.9699999999999993E-2</v>
      </c>
      <c r="J9" s="272">
        <v>8.6099999999999996E-2</v>
      </c>
      <c r="L9" s="265"/>
      <c r="P9" s="271" t="s">
        <v>432</v>
      </c>
      <c r="Q9" s="272">
        <f t="shared" si="1"/>
        <v>0.33612040133779264</v>
      </c>
      <c r="R9" s="272">
        <f t="shared" si="1"/>
        <v>0.23559077809798271</v>
      </c>
      <c r="S9" s="272">
        <f t="shared" si="0"/>
        <v>0.42797055730809674</v>
      </c>
      <c r="T9" s="272">
        <f t="shared" si="0"/>
        <v>0.31314878892733561</v>
      </c>
      <c r="U9" s="272">
        <f t="shared" si="0"/>
        <v>0.30338789493719065</v>
      </c>
      <c r="V9" s="272">
        <f t="shared" si="0"/>
        <v>0.27143757881462799</v>
      </c>
    </row>
    <row r="10" spans="4:23" ht="22.15" customHeight="1">
      <c r="D10" s="271" t="s">
        <v>433</v>
      </c>
      <c r="E10" s="272">
        <v>1.29E-2</v>
      </c>
      <c r="F10" s="272">
        <v>3.6299999999999999E-2</v>
      </c>
      <c r="G10" s="272">
        <v>6.7999999999999996E-3</v>
      </c>
      <c r="H10" s="272">
        <v>3.85E-2</v>
      </c>
      <c r="I10" s="272">
        <v>2.24E-2</v>
      </c>
      <c r="J10" s="272">
        <v>2.9100000000000001E-2</v>
      </c>
      <c r="L10" s="265"/>
      <c r="P10" s="271" t="s">
        <v>433</v>
      </c>
      <c r="Q10" s="272">
        <f t="shared" si="1"/>
        <v>5.3929765886287624E-2</v>
      </c>
      <c r="R10" s="272">
        <f t="shared" si="1"/>
        <v>0.13076368876080691</v>
      </c>
      <c r="S10" s="272">
        <f t="shared" si="0"/>
        <v>3.5751840168243953E-2</v>
      </c>
      <c r="T10" s="272">
        <f t="shared" si="0"/>
        <v>0.16652249134948094</v>
      </c>
      <c r="U10" s="272">
        <f t="shared" si="0"/>
        <v>8.5268366958507785E-2</v>
      </c>
      <c r="V10" s="272">
        <f t="shared" si="0"/>
        <v>9.1740226986128631E-2</v>
      </c>
    </row>
    <row r="11" spans="4:23" ht="22.15" customHeight="1">
      <c r="D11" s="271" t="s">
        <v>434</v>
      </c>
      <c r="E11" s="272">
        <v>1.8E-3</v>
      </c>
      <c r="F11" s="272">
        <v>1.35E-2</v>
      </c>
      <c r="G11" s="272">
        <v>1.1000000000000001E-3</v>
      </c>
      <c r="H11" s="272">
        <v>2.2000000000000001E-3</v>
      </c>
      <c r="I11" s="272">
        <v>6.7000000000000002E-3</v>
      </c>
      <c r="J11" s="272">
        <v>8.6E-3</v>
      </c>
      <c r="L11" s="265"/>
      <c r="P11" s="271" t="s">
        <v>434</v>
      </c>
      <c r="Q11" s="272">
        <f t="shared" si="1"/>
        <v>7.525083612040134E-3</v>
      </c>
      <c r="R11" s="272">
        <f t="shared" si="1"/>
        <v>4.8631123919308357E-2</v>
      </c>
      <c r="S11" s="272">
        <f t="shared" si="0"/>
        <v>5.7833859095688753E-3</v>
      </c>
      <c r="T11" s="272">
        <f t="shared" si="0"/>
        <v>9.5155709342560537E-3</v>
      </c>
      <c r="U11" s="272">
        <f t="shared" si="0"/>
        <v>2.550437761705367E-2</v>
      </c>
      <c r="V11" s="272">
        <f t="shared" si="0"/>
        <v>2.7112232030264818E-2</v>
      </c>
    </row>
    <row r="12" spans="4:23" ht="22.15" customHeight="1">
      <c r="D12" s="271" t="s">
        <v>435</v>
      </c>
      <c r="E12" s="272">
        <v>2.2000000000000001E-3</v>
      </c>
      <c r="F12" s="272">
        <v>4.5999999999999999E-3</v>
      </c>
      <c r="G12" s="272">
        <v>4.1999999999999997E-3</v>
      </c>
      <c r="H12" s="272">
        <v>4.4999999999999997E-3</v>
      </c>
      <c r="I12" s="272">
        <v>1.03E-2</v>
      </c>
      <c r="J12" s="272">
        <v>1.6299999999999999E-2</v>
      </c>
      <c r="L12" s="265"/>
      <c r="P12" s="271" t="s">
        <v>435</v>
      </c>
      <c r="Q12" s="272">
        <f t="shared" si="1"/>
        <v>9.1973244147157199E-3</v>
      </c>
      <c r="R12" s="272">
        <f t="shared" si="1"/>
        <v>1.6570605187319884E-2</v>
      </c>
      <c r="S12" s="272">
        <f t="shared" si="0"/>
        <v>2.2082018927444793E-2</v>
      </c>
      <c r="T12" s="272">
        <f t="shared" si="0"/>
        <v>1.9463667820069201E-2</v>
      </c>
      <c r="U12" s="272">
        <f t="shared" si="0"/>
        <v>3.9208222306813853E-2</v>
      </c>
      <c r="V12" s="272">
        <f t="shared" si="0"/>
        <v>5.1387137452711222E-2</v>
      </c>
    </row>
    <row r="13" spans="4:23" ht="22.15" customHeight="1">
      <c r="D13" s="271" t="s">
        <v>436</v>
      </c>
      <c r="E13" s="272">
        <v>1.1999999999999999E-3</v>
      </c>
      <c r="F13" s="272">
        <v>4.5999999999999999E-3</v>
      </c>
      <c r="G13" s="272">
        <v>2.7000000000000001E-3</v>
      </c>
      <c r="H13" s="272">
        <v>1.4500000000000001E-2</v>
      </c>
      <c r="I13" s="272">
        <v>5.8999999999999999E-3</v>
      </c>
      <c r="J13" s="272">
        <v>8.3000000000000001E-3</v>
      </c>
      <c r="L13" s="265"/>
      <c r="P13" s="271" t="s">
        <v>436</v>
      </c>
      <c r="Q13" s="272">
        <f t="shared" si="1"/>
        <v>5.0167224080267551E-3</v>
      </c>
      <c r="R13" s="272">
        <f t="shared" si="1"/>
        <v>1.6570605187319884E-2</v>
      </c>
      <c r="S13" s="272">
        <f t="shared" si="0"/>
        <v>1.4195583596214511E-2</v>
      </c>
      <c r="T13" s="272">
        <f t="shared" si="0"/>
        <v>6.2716262975778536E-2</v>
      </c>
      <c r="U13" s="272">
        <f t="shared" si="0"/>
        <v>2.2459078797106961E-2</v>
      </c>
      <c r="V13" s="272">
        <f t="shared" si="0"/>
        <v>2.6166456494325349E-2</v>
      </c>
    </row>
    <row r="14" spans="4:23" ht="22.15" customHeight="1">
      <c r="D14" s="274" t="s">
        <v>437</v>
      </c>
      <c r="E14" s="275">
        <v>3.0999999999999999E-3</v>
      </c>
      <c r="F14" s="275">
        <v>7.1000000000000004E-3</v>
      </c>
      <c r="G14" s="275">
        <v>8.8999999999999999E-3</v>
      </c>
      <c r="H14" s="275">
        <v>3.8999999999999998E-3</v>
      </c>
      <c r="I14" s="275">
        <v>1.8E-3</v>
      </c>
      <c r="J14" s="275">
        <v>6.7000000000000002E-3</v>
      </c>
      <c r="L14" s="265"/>
      <c r="P14" s="276" t="s">
        <v>437</v>
      </c>
      <c r="Q14" s="277">
        <f t="shared" si="1"/>
        <v>1.2959866220735786E-2</v>
      </c>
      <c r="R14" s="277">
        <f t="shared" si="1"/>
        <v>2.5576368876080693E-2</v>
      </c>
      <c r="S14" s="277">
        <f t="shared" si="0"/>
        <v>4.6792849631966352E-2</v>
      </c>
      <c r="T14" s="277">
        <f t="shared" si="0"/>
        <v>1.6868512110726638E-2</v>
      </c>
      <c r="U14" s="277">
        <f t="shared" si="0"/>
        <v>6.8519223448800896E-3</v>
      </c>
      <c r="V14" s="277">
        <f t="shared" si="0"/>
        <v>2.1122320302648174E-2</v>
      </c>
    </row>
    <row r="15" spans="4:23" ht="22.15" customHeight="1">
      <c r="D15" s="278" t="s">
        <v>438</v>
      </c>
      <c r="E15" s="279">
        <f t="shared" ref="E15:J15" si="2">SUM(E6:E14)</f>
        <v>0.2392</v>
      </c>
      <c r="F15" s="280">
        <f>SUM(F6:F14)</f>
        <v>0.27760000000000001</v>
      </c>
      <c r="G15" s="280">
        <f t="shared" si="2"/>
        <v>0.19020000000000001</v>
      </c>
      <c r="H15" s="280">
        <f t="shared" si="2"/>
        <v>0.23120000000000004</v>
      </c>
      <c r="I15" s="280">
        <f t="shared" si="2"/>
        <v>0.26270000000000004</v>
      </c>
      <c r="J15" s="280">
        <f t="shared" si="2"/>
        <v>0.31719999999999998</v>
      </c>
      <c r="L15" s="265"/>
      <c r="P15" s="278" t="s">
        <v>439</v>
      </c>
      <c r="Q15" s="280">
        <f t="shared" ref="Q15:V15" si="3">SUM(Q6:Q14)</f>
        <v>1</v>
      </c>
      <c r="R15" s="280">
        <f t="shared" si="3"/>
        <v>1</v>
      </c>
      <c r="S15" s="280">
        <f t="shared" si="3"/>
        <v>1</v>
      </c>
      <c r="T15" s="280">
        <f t="shared" si="3"/>
        <v>0.99999999999999978</v>
      </c>
      <c r="U15" s="280">
        <f t="shared" si="3"/>
        <v>0.99999999999999989</v>
      </c>
      <c r="V15" s="280">
        <f t="shared" si="3"/>
        <v>0.99999999999999989</v>
      </c>
    </row>
    <row r="16" spans="4:23" ht="22.15" customHeight="1">
      <c r="D16" s="278" t="s">
        <v>440</v>
      </c>
      <c r="E16" s="280">
        <v>0.32140000000000002</v>
      </c>
      <c r="F16" s="280">
        <v>0.4168</v>
      </c>
      <c r="G16" s="280">
        <v>0.2366</v>
      </c>
      <c r="H16" s="280">
        <v>0.31419999999999998</v>
      </c>
      <c r="I16" s="280">
        <v>0.35120000000000001</v>
      </c>
      <c r="J16" s="280">
        <v>0.4531</v>
      </c>
      <c r="L16" s="265"/>
      <c r="M16" s="8"/>
      <c r="N16" s="8"/>
      <c r="O16" s="8"/>
      <c r="P16" s="8"/>
      <c r="Q16" s="8"/>
      <c r="R16" s="8"/>
      <c r="S16" s="8"/>
      <c r="T16" s="8"/>
      <c r="U16" s="8"/>
      <c r="V16" s="8"/>
      <c r="W16" s="8"/>
    </row>
    <row r="17" spans="4:15" s="265" customFormat="1" ht="22.15" customHeight="1">
      <c r="D17" s="281"/>
      <c r="E17" s="282"/>
      <c r="F17" s="282"/>
      <c r="G17" s="282"/>
      <c r="H17" s="282"/>
      <c r="I17" s="282"/>
      <c r="J17" s="282"/>
      <c r="K17" s="282"/>
    </row>
    <row r="18" spans="4:15" ht="22.15" customHeight="1">
      <c r="D18" s="264" t="s">
        <v>441</v>
      </c>
      <c r="E18" s="265"/>
      <c r="F18" s="265"/>
      <c r="G18" s="265"/>
      <c r="H18" s="265"/>
      <c r="I18" s="265"/>
      <c r="J18" s="265"/>
    </row>
    <row r="19" spans="4:15" ht="22.15" customHeight="1">
      <c r="D19" s="283"/>
      <c r="E19" s="284" t="s">
        <v>423</v>
      </c>
      <c r="F19" s="284" t="s">
        <v>424</v>
      </c>
      <c r="G19" s="284" t="s">
        <v>425</v>
      </c>
      <c r="H19" s="284" t="s">
        <v>426</v>
      </c>
      <c r="I19" s="284" t="s">
        <v>427</v>
      </c>
      <c r="J19" s="284" t="s">
        <v>428</v>
      </c>
      <c r="K19" s="285" t="s">
        <v>442</v>
      </c>
    </row>
    <row r="20" spans="4:15" ht="22.15" customHeight="1">
      <c r="D20" s="278" t="s">
        <v>443</v>
      </c>
      <c r="E20" s="258">
        <v>500</v>
      </c>
      <c r="F20" s="258">
        <v>59.786563182148925</v>
      </c>
      <c r="G20" s="258">
        <v>2176.4491874848413</v>
      </c>
      <c r="H20" s="258">
        <v>345.50084889643466</v>
      </c>
      <c r="I20" s="258">
        <v>407.22774678632067</v>
      </c>
      <c r="J20" s="258">
        <v>293.7181663837012</v>
      </c>
      <c r="K20" s="258">
        <v>1331.918505942275</v>
      </c>
    </row>
    <row r="21" spans="4:15" ht="22.15" customHeight="1">
      <c r="D21" s="278" t="s">
        <v>444</v>
      </c>
      <c r="E21" s="258">
        <v>12700</v>
      </c>
      <c r="F21" s="258">
        <v>990</v>
      </c>
      <c r="G21" s="258">
        <v>32160</v>
      </c>
      <c r="H21" s="258">
        <v>6510</v>
      </c>
      <c r="I21" s="258">
        <v>8190</v>
      </c>
      <c r="J21" s="258">
        <v>6420</v>
      </c>
      <c r="K21" s="258">
        <v>137500</v>
      </c>
    </row>
    <row r="22" spans="4:15" ht="22.15" customHeight="1">
      <c r="D22" s="278" t="s">
        <v>445</v>
      </c>
      <c r="E22" s="286">
        <f t="shared" ref="E22:K22" si="4">+E20*10000/E21</f>
        <v>393.70078740157481</v>
      </c>
      <c r="F22" s="287">
        <f t="shared" si="4"/>
        <v>603.90467860756485</v>
      </c>
      <c r="G22" s="287">
        <f t="shared" si="4"/>
        <v>676.75658814827159</v>
      </c>
      <c r="H22" s="287">
        <f t="shared" si="4"/>
        <v>530.72327019421607</v>
      </c>
      <c r="I22" s="287">
        <f t="shared" si="4"/>
        <v>497.22557605167361</v>
      </c>
      <c r="J22" s="287">
        <f t="shared" si="4"/>
        <v>457.50493206183984</v>
      </c>
      <c r="K22" s="288">
        <f t="shared" si="4"/>
        <v>96.866800432165448</v>
      </c>
    </row>
    <row r="23" spans="4:15" ht="22.15" customHeight="1">
      <c r="D23" s="289" t="s">
        <v>446</v>
      </c>
      <c r="E23" s="290">
        <f t="shared" ref="E23:J23" si="5">+E22*E15</f>
        <v>94.173228346456696</v>
      </c>
      <c r="F23" s="290">
        <f t="shared" si="5"/>
        <v>167.64393878146001</v>
      </c>
      <c r="G23" s="290">
        <f t="shared" si="5"/>
        <v>128.71910306580125</v>
      </c>
      <c r="H23" s="290">
        <f t="shared" si="5"/>
        <v>122.70322006890278</v>
      </c>
      <c r="I23" s="290">
        <f t="shared" si="5"/>
        <v>130.62115882877467</v>
      </c>
      <c r="J23" s="290">
        <f t="shared" si="5"/>
        <v>145.12056445001559</v>
      </c>
      <c r="K23" s="291" t="s">
        <v>447</v>
      </c>
    </row>
    <row r="24" spans="4:15" ht="22.15" customHeight="1">
      <c r="D24" s="289" t="s">
        <v>448</v>
      </c>
      <c r="E24" s="292">
        <f t="shared" ref="E24:J24" si="6">+E23/$E23</f>
        <v>1</v>
      </c>
      <c r="F24" s="292">
        <f t="shared" si="6"/>
        <v>1.780165570672694</v>
      </c>
      <c r="G24" s="292">
        <f t="shared" si="6"/>
        <v>1.3668332850632741</v>
      </c>
      <c r="H24" s="292">
        <f t="shared" si="6"/>
        <v>1.3029522532400211</v>
      </c>
      <c r="I24" s="292">
        <f t="shared" si="6"/>
        <v>1.3870306999376574</v>
      </c>
      <c r="J24" s="292">
        <f t="shared" si="6"/>
        <v>1.5409959602969883</v>
      </c>
      <c r="K24" s="293"/>
    </row>
    <row r="25" spans="4:15" ht="22.15" customHeight="1"/>
    <row r="26" spans="4:15" ht="22.15" customHeight="1">
      <c r="D26" s="294" t="s">
        <v>449</v>
      </c>
    </row>
    <row r="27" spans="4:15" ht="22.15" customHeight="1">
      <c r="D27" s="264" t="s">
        <v>450</v>
      </c>
    </row>
    <row r="28" spans="4:15" ht="22.15" customHeight="1">
      <c r="D28" s="266"/>
      <c r="E28" s="267" t="s">
        <v>423</v>
      </c>
      <c r="F28" s="267" t="s">
        <v>424</v>
      </c>
      <c r="G28" s="295" t="s">
        <v>451</v>
      </c>
      <c r="H28" s="295" t="s">
        <v>452</v>
      </c>
      <c r="I28" s="296"/>
      <c r="J28" s="267" t="s">
        <v>425</v>
      </c>
      <c r="K28" s="267" t="s">
        <v>426</v>
      </c>
      <c r="L28" s="267" t="s">
        <v>427</v>
      </c>
      <c r="M28" s="267" t="s">
        <v>428</v>
      </c>
      <c r="N28" s="425"/>
      <c r="O28" s="425"/>
    </row>
    <row r="29" spans="4:15" ht="22.15" customHeight="1">
      <c r="D29" s="269" t="s">
        <v>429</v>
      </c>
      <c r="E29" s="297">
        <f>+E$20*E6</f>
        <v>56.599999999999994</v>
      </c>
      <c r="F29" s="298">
        <f t="shared" ref="F29:F37" si="7">+F$20*F6</f>
        <v>5.7096167838952221</v>
      </c>
      <c r="G29" s="299">
        <f>+F29-E29</f>
        <v>-50.890383216104773</v>
      </c>
      <c r="H29" s="300">
        <f>+F29/E29</f>
        <v>0.10087662162359051</v>
      </c>
      <c r="I29" s="296"/>
      <c r="J29" s="298">
        <f>+G$20*G6</f>
        <v>136.02807421780258</v>
      </c>
      <c r="K29" s="298">
        <f t="shared" ref="K29:M29" si="8">+H$20*H6</f>
        <v>25.428862478777592</v>
      </c>
      <c r="L29" s="298">
        <f t="shared" si="8"/>
        <v>33.596289109871456</v>
      </c>
      <c r="M29" s="298">
        <f t="shared" si="8"/>
        <v>37.008488964346348</v>
      </c>
      <c r="N29" s="426"/>
      <c r="O29" s="426"/>
    </row>
    <row r="30" spans="4:15" ht="22.15" customHeight="1">
      <c r="D30" s="271" t="s">
        <v>430</v>
      </c>
      <c r="E30" s="301">
        <f t="shared" ref="E30:E37" si="9">+E$20*E7</f>
        <v>7</v>
      </c>
      <c r="F30" s="301">
        <f t="shared" si="7"/>
        <v>0.23316759641038079</v>
      </c>
      <c r="G30" s="302">
        <f t="shared" ref="G30:G37" si="10">+F30-E30</f>
        <v>-6.7668324035896195</v>
      </c>
      <c r="H30" s="303">
        <f t="shared" ref="H30:H38" si="11">+F30/E30</f>
        <v>3.3309656630054398E-2</v>
      </c>
      <c r="I30" s="296"/>
      <c r="J30" s="301">
        <f t="shared" ref="J30:M37" si="12">+G$20*G7</f>
        <v>15.017499393645405</v>
      </c>
      <c r="K30" s="301">
        <f t="shared" si="12"/>
        <v>0.20730050933786079</v>
      </c>
      <c r="L30" s="301">
        <f t="shared" si="12"/>
        <v>7.8594955129759896</v>
      </c>
      <c r="M30" s="301">
        <f t="shared" si="12"/>
        <v>5.1400679117147714</v>
      </c>
      <c r="N30" s="426"/>
      <c r="O30" s="426"/>
    </row>
    <row r="31" spans="4:15" ht="22.15" customHeight="1">
      <c r="D31" s="273" t="s">
        <v>431</v>
      </c>
      <c r="E31" s="301">
        <f t="shared" si="9"/>
        <v>5.2</v>
      </c>
      <c r="F31" s="301">
        <f t="shared" si="7"/>
        <v>2.7920325006063549</v>
      </c>
      <c r="G31" s="304">
        <f t="shared" si="10"/>
        <v>-2.4079674993936453</v>
      </c>
      <c r="H31" s="303">
        <f t="shared" si="11"/>
        <v>0.53692932703968366</v>
      </c>
      <c r="I31" s="296"/>
      <c r="J31" s="301">
        <f t="shared" si="12"/>
        <v>34.170252243512003</v>
      </c>
      <c r="K31" s="301">
        <f t="shared" si="12"/>
        <v>7.2555178268251286</v>
      </c>
      <c r="L31" s="301">
        <f t="shared" si="12"/>
        <v>13.886466165413534</v>
      </c>
      <c r="M31" s="301">
        <f t="shared" si="12"/>
        <v>5.4631578947368418</v>
      </c>
      <c r="N31" s="426"/>
      <c r="O31" s="426"/>
    </row>
    <row r="32" spans="4:15" ht="22.15" customHeight="1">
      <c r="D32" s="271" t="s">
        <v>432</v>
      </c>
      <c r="E32" s="305">
        <f t="shared" si="9"/>
        <v>40.200000000000003</v>
      </c>
      <c r="F32" s="301">
        <f t="shared" si="7"/>
        <v>3.9100412321125395</v>
      </c>
      <c r="G32" s="304">
        <f t="shared" si="10"/>
        <v>-36.289958767887462</v>
      </c>
      <c r="H32" s="303">
        <f t="shared" si="11"/>
        <v>9.7264707266481079E-2</v>
      </c>
      <c r="I32" s="296"/>
      <c r="J32" s="301">
        <f t="shared" si="12"/>
        <v>177.16296386126609</v>
      </c>
      <c r="K32" s="301">
        <f t="shared" si="12"/>
        <v>25.014261460101871</v>
      </c>
      <c r="L32" s="301">
        <f t="shared" si="12"/>
        <v>32.456051418869755</v>
      </c>
      <c r="M32" s="301">
        <f t="shared" si="12"/>
        <v>25.289134125636672</v>
      </c>
      <c r="N32" s="426"/>
      <c r="O32" s="426"/>
    </row>
    <row r="33" spans="4:15" ht="22.15" customHeight="1">
      <c r="D33" s="271" t="s">
        <v>433</v>
      </c>
      <c r="E33" s="301">
        <f t="shared" si="9"/>
        <v>6.45</v>
      </c>
      <c r="F33" s="301">
        <f t="shared" si="7"/>
        <v>2.1702522435120057</v>
      </c>
      <c r="G33" s="304">
        <f t="shared" si="10"/>
        <v>-4.2797477564879944</v>
      </c>
      <c r="H33" s="303">
        <f t="shared" si="11"/>
        <v>0.33647321604837299</v>
      </c>
      <c r="I33" s="296"/>
      <c r="J33" s="301">
        <f t="shared" si="12"/>
        <v>14.79985447489692</v>
      </c>
      <c r="K33" s="301">
        <f t="shared" si="12"/>
        <v>13.301782682512734</v>
      </c>
      <c r="L33" s="301">
        <f t="shared" si="12"/>
        <v>9.1219015280135824</v>
      </c>
      <c r="M33" s="301">
        <f t="shared" si="12"/>
        <v>8.5471986417657053</v>
      </c>
      <c r="N33" s="426"/>
      <c r="O33" s="426"/>
    </row>
    <row r="34" spans="4:15" ht="22.15" customHeight="1">
      <c r="D34" s="271" t="s">
        <v>434</v>
      </c>
      <c r="E34" s="301">
        <f t="shared" si="9"/>
        <v>0.9</v>
      </c>
      <c r="F34" s="301">
        <f t="shared" si="7"/>
        <v>0.8071186029590105</v>
      </c>
      <c r="G34" s="304">
        <f t="shared" si="10"/>
        <v>-9.2881397040989522E-2</v>
      </c>
      <c r="H34" s="303">
        <f t="shared" si="11"/>
        <v>0.89679844773223383</v>
      </c>
      <c r="I34" s="296"/>
      <c r="J34" s="301">
        <f t="shared" si="12"/>
        <v>2.3940941062333256</v>
      </c>
      <c r="K34" s="301">
        <f t="shared" si="12"/>
        <v>0.76010186757215625</v>
      </c>
      <c r="L34" s="301">
        <f t="shared" si="12"/>
        <v>2.7284259034683487</v>
      </c>
      <c r="M34" s="301">
        <f t="shared" si="12"/>
        <v>2.5259762308998304</v>
      </c>
      <c r="N34" s="426"/>
      <c r="O34" s="426"/>
    </row>
    <row r="35" spans="4:15" ht="22.15" customHeight="1">
      <c r="D35" s="271" t="s">
        <v>435</v>
      </c>
      <c r="E35" s="301">
        <f t="shared" si="9"/>
        <v>1.1000000000000001</v>
      </c>
      <c r="F35" s="301">
        <f t="shared" si="7"/>
        <v>0.27501819063788507</v>
      </c>
      <c r="G35" s="304">
        <f t="shared" si="10"/>
        <v>-0.82498180936211507</v>
      </c>
      <c r="H35" s="303">
        <f t="shared" si="11"/>
        <v>0.25001653694353188</v>
      </c>
      <c r="I35" s="296"/>
      <c r="J35" s="301">
        <f t="shared" si="12"/>
        <v>9.1410865874363338</v>
      </c>
      <c r="K35" s="301">
        <f t="shared" si="12"/>
        <v>1.5547538200339559</v>
      </c>
      <c r="L35" s="301">
        <f t="shared" si="12"/>
        <v>4.1944457918991027</v>
      </c>
      <c r="M35" s="301">
        <f t="shared" si="12"/>
        <v>4.7876061120543287</v>
      </c>
      <c r="N35" s="426"/>
      <c r="O35" s="426"/>
    </row>
    <row r="36" spans="4:15" ht="22.15" customHeight="1">
      <c r="D36" s="271" t="s">
        <v>436</v>
      </c>
      <c r="E36" s="301">
        <f t="shared" si="9"/>
        <v>0.6</v>
      </c>
      <c r="F36" s="301">
        <f t="shared" si="7"/>
        <v>0.27501819063788507</v>
      </c>
      <c r="G36" s="304">
        <f t="shared" si="10"/>
        <v>-0.3249818093621149</v>
      </c>
      <c r="H36" s="303">
        <f t="shared" si="11"/>
        <v>0.45836365106314181</v>
      </c>
      <c r="I36" s="296"/>
      <c r="J36" s="301">
        <f t="shared" si="12"/>
        <v>5.8764128062090721</v>
      </c>
      <c r="K36" s="301">
        <f t="shared" si="12"/>
        <v>5.0097623089983028</v>
      </c>
      <c r="L36" s="301">
        <f t="shared" si="12"/>
        <v>2.4026437060392918</v>
      </c>
      <c r="M36" s="301">
        <f t="shared" si="12"/>
        <v>2.4378607809847201</v>
      </c>
      <c r="N36" s="426"/>
      <c r="O36" s="426"/>
    </row>
    <row r="37" spans="4:15" ht="22.15" customHeight="1">
      <c r="D37" s="274" t="s">
        <v>437</v>
      </c>
      <c r="E37" s="306">
        <f t="shared" si="9"/>
        <v>1.55</v>
      </c>
      <c r="F37" s="306">
        <f t="shared" si="7"/>
        <v>0.42448459859325738</v>
      </c>
      <c r="G37" s="307">
        <f t="shared" si="10"/>
        <v>-1.1255154014067426</v>
      </c>
      <c r="H37" s="308">
        <f t="shared" si="11"/>
        <v>0.27386103135048862</v>
      </c>
      <c r="I37" s="296"/>
      <c r="J37" s="306">
        <f t="shared" si="12"/>
        <v>19.370397768615089</v>
      </c>
      <c r="K37" s="306">
        <f t="shared" si="12"/>
        <v>1.3474533106960951</v>
      </c>
      <c r="L37" s="306">
        <f t="shared" si="12"/>
        <v>0.73300994421537713</v>
      </c>
      <c r="M37" s="306">
        <f t="shared" si="12"/>
        <v>1.9679117147707981</v>
      </c>
      <c r="N37" s="426"/>
      <c r="O37" s="426"/>
    </row>
    <row r="38" spans="4:15" ht="22.15" customHeight="1">
      <c r="D38" s="283" t="s">
        <v>453</v>
      </c>
      <c r="E38" s="309">
        <f>SUM(E29:E37)</f>
        <v>119.6</v>
      </c>
      <c r="F38" s="309">
        <f>SUM(F29:F37)</f>
        <v>16.596749939364539</v>
      </c>
      <c r="G38" s="310">
        <f>SUM(G29:G37)</f>
        <v>-103.00325006063545</v>
      </c>
      <c r="H38" s="311">
        <f t="shared" si="11"/>
        <v>0.13876881220204465</v>
      </c>
      <c r="I38" s="296"/>
      <c r="J38" s="309">
        <f>SUM(J29:J37)</f>
        <v>413.96063545961687</v>
      </c>
      <c r="K38" s="309">
        <f>SUM(K29:K37)</f>
        <v>79.879796264855699</v>
      </c>
      <c r="L38" s="309">
        <f>SUM(L29:L37)</f>
        <v>106.97872908076644</v>
      </c>
      <c r="M38" s="309">
        <f>SUM(M29:M37)</f>
        <v>93.167402376910019</v>
      </c>
      <c r="N38" s="426"/>
      <c r="O38" s="426"/>
    </row>
    <row r="39" spans="4:15" ht="22.15" customHeight="1">
      <c r="D39" s="312"/>
      <c r="E39" s="313"/>
      <c r="F39" s="313"/>
      <c r="G39" s="313"/>
      <c r="H39" s="313"/>
      <c r="I39" s="313"/>
      <c r="J39" s="313"/>
    </row>
    <row r="40" spans="4:15" ht="22.15" customHeight="1">
      <c r="D40" s="294" t="s">
        <v>454</v>
      </c>
    </row>
    <row r="41" spans="4:15" ht="22.15" customHeight="1">
      <c r="D41" s="264" t="s">
        <v>684</v>
      </c>
    </row>
    <row r="42" spans="4:15" ht="22.15" customHeight="1">
      <c r="D42" s="264" t="s">
        <v>455</v>
      </c>
    </row>
    <row r="43" spans="4:15" ht="22.15" customHeight="1">
      <c r="D43" s="266"/>
      <c r="E43" s="267" t="s">
        <v>423</v>
      </c>
      <c r="F43" s="267" t="s">
        <v>424</v>
      </c>
      <c r="G43" s="295" t="s">
        <v>451</v>
      </c>
      <c r="H43" s="295" t="s">
        <v>452</v>
      </c>
      <c r="I43" s="296"/>
      <c r="J43" s="267" t="s">
        <v>425</v>
      </c>
      <c r="K43" s="267" t="s">
        <v>426</v>
      </c>
      <c r="L43" s="267" t="s">
        <v>427</v>
      </c>
      <c r="M43" s="267" t="s">
        <v>428</v>
      </c>
      <c r="N43" s="425"/>
      <c r="O43" s="425"/>
    </row>
    <row r="44" spans="4:15" ht="22.15" customHeight="1">
      <c r="D44" s="269" t="s">
        <v>429</v>
      </c>
      <c r="E44" s="314">
        <f t="shared" ref="E44:E52" si="13">+E$23*Q6</f>
        <v>44.566929133858267</v>
      </c>
      <c r="F44" s="315">
        <f t="shared" ref="F44:F52" si="14">+F$23*R6</f>
        <v>57.672896807022447</v>
      </c>
      <c r="G44" s="299">
        <f>+F44-E44</f>
        <v>13.10596767316418</v>
      </c>
      <c r="H44" s="300">
        <f>+F44/E44</f>
        <v>1.2940738329490902</v>
      </c>
      <c r="I44" s="296"/>
      <c r="J44" s="315">
        <f t="shared" ref="J44:J52" si="15">+G$23*S6</f>
        <v>42.297286759266974</v>
      </c>
      <c r="K44" s="315">
        <f t="shared" ref="K44:K52" si="16">+H$23*T6</f>
        <v>39.061232686294304</v>
      </c>
      <c r="L44" s="315">
        <f t="shared" ref="L44:L52" si="17">+I$23*U6</f>
        <v>41.021110024263074</v>
      </c>
      <c r="M44" s="315">
        <f t="shared" ref="M44:M52" si="18">+J$23*V6</f>
        <v>57.645621439791825</v>
      </c>
      <c r="N44" s="427"/>
      <c r="O44" s="427"/>
    </row>
    <row r="45" spans="4:15" ht="22.15" customHeight="1">
      <c r="D45" s="271" t="s">
        <v>430</v>
      </c>
      <c r="E45" s="316">
        <f t="shared" si="13"/>
        <v>5.5118110236220481</v>
      </c>
      <c r="F45" s="316">
        <f t="shared" si="14"/>
        <v>2.3552282465695029</v>
      </c>
      <c r="G45" s="302">
        <f t="shared" ref="G45:G52" si="19">+F45-E45</f>
        <v>-3.1565827770525452</v>
      </c>
      <c r="H45" s="303">
        <f t="shared" ref="H45:H53" si="20">+F45/E45</f>
        <v>0.42730569616332403</v>
      </c>
      <c r="I45" s="296"/>
      <c r="J45" s="316">
        <f t="shared" si="15"/>
        <v>4.6696204582230729</v>
      </c>
      <c r="K45" s="316">
        <f t="shared" si="16"/>
        <v>0.31843396211652963</v>
      </c>
      <c r="L45" s="316">
        <f t="shared" si="17"/>
        <v>9.5964536177972999</v>
      </c>
      <c r="M45" s="316">
        <f t="shared" si="18"/>
        <v>8.0063363110821975</v>
      </c>
      <c r="N45" s="427"/>
      <c r="O45" s="427"/>
    </row>
    <row r="46" spans="4:15" ht="22.15" customHeight="1">
      <c r="D46" s="273" t="s">
        <v>431</v>
      </c>
      <c r="E46" s="316">
        <f t="shared" si="13"/>
        <v>4.0944881889763778</v>
      </c>
      <c r="F46" s="316">
        <f t="shared" si="14"/>
        <v>28.202348490973275</v>
      </c>
      <c r="G46" s="304">
        <f t="shared" si="19"/>
        <v>24.107860301996897</v>
      </c>
      <c r="H46" s="303">
        <f t="shared" si="20"/>
        <v>6.8878812660646274</v>
      </c>
      <c r="I46" s="296"/>
      <c r="J46" s="316">
        <f t="shared" si="15"/>
        <v>10.625078433927861</v>
      </c>
      <c r="K46" s="316">
        <f t="shared" si="16"/>
        <v>11.145188674078538</v>
      </c>
      <c r="L46" s="316">
        <f t="shared" si="17"/>
        <v>16.955392143362065</v>
      </c>
      <c r="M46" s="316">
        <f t="shared" si="18"/>
        <v>8.5095917363502203</v>
      </c>
      <c r="N46" s="427"/>
      <c r="O46" s="427"/>
    </row>
    <row r="47" spans="4:15" ht="22.15" customHeight="1">
      <c r="D47" s="271" t="s">
        <v>432</v>
      </c>
      <c r="E47" s="317">
        <f t="shared" si="13"/>
        <v>31.653543307086615</v>
      </c>
      <c r="F47" s="316">
        <f t="shared" si="14"/>
        <v>39.495365980934743</v>
      </c>
      <c r="G47" s="304">
        <f t="shared" si="19"/>
        <v>7.841822673848128</v>
      </c>
      <c r="H47" s="303">
        <f t="shared" si="20"/>
        <v>1.2477391740245554</v>
      </c>
      <c r="I47" s="296"/>
      <c r="J47" s="316">
        <f t="shared" si="15"/>
        <v>55.087986275269301</v>
      </c>
      <c r="K47" s="316">
        <f t="shared" si="16"/>
        <v>38.424364762061245</v>
      </c>
      <c r="L47" s="316">
        <f t="shared" si="17"/>
        <v>39.628878411318382</v>
      </c>
      <c r="M47" s="316">
        <f t="shared" si="18"/>
        <v>39.391174650524405</v>
      </c>
      <c r="N47" s="427"/>
      <c r="O47" s="427"/>
    </row>
    <row r="48" spans="4:15" ht="22.15" customHeight="1">
      <c r="D48" s="271" t="s">
        <v>433</v>
      </c>
      <c r="E48" s="316">
        <f t="shared" si="13"/>
        <v>5.0787401574803148</v>
      </c>
      <c r="F48" s="316">
        <f t="shared" si="14"/>
        <v>21.921739833454602</v>
      </c>
      <c r="G48" s="304">
        <f t="shared" si="19"/>
        <v>16.842999675974287</v>
      </c>
      <c r="H48" s="303">
        <f t="shared" si="20"/>
        <v>4.316373579610441</v>
      </c>
      <c r="I48" s="296"/>
      <c r="J48" s="316">
        <f t="shared" si="15"/>
        <v>4.6019447994082467</v>
      </c>
      <c r="K48" s="316">
        <f t="shared" si="16"/>
        <v>20.432845902477318</v>
      </c>
      <c r="L48" s="316">
        <f t="shared" si="17"/>
        <v>11.137852903557487</v>
      </c>
      <c r="M48" s="316">
        <f t="shared" si="18"/>
        <v>13.31339352299954</v>
      </c>
      <c r="N48" s="427"/>
      <c r="O48" s="427"/>
    </row>
    <row r="49" spans="4:15" ht="22.15" customHeight="1">
      <c r="D49" s="271" t="s">
        <v>434</v>
      </c>
      <c r="E49" s="316">
        <f t="shared" si="13"/>
        <v>0.70866141732283472</v>
      </c>
      <c r="F49" s="316">
        <f t="shared" si="14"/>
        <v>8.1527131612021257</v>
      </c>
      <c r="G49" s="304">
        <f t="shared" si="19"/>
        <v>7.4440517438792906</v>
      </c>
      <c r="H49" s="303">
        <f t="shared" si="20"/>
        <v>11.504384127474109</v>
      </c>
      <c r="I49" s="296"/>
      <c r="J49" s="316">
        <f t="shared" si="15"/>
        <v>0.74443224696309873</v>
      </c>
      <c r="K49" s="316">
        <f t="shared" si="16"/>
        <v>1.1675911944272754</v>
      </c>
      <c r="L49" s="316">
        <f t="shared" si="17"/>
        <v>3.3314113595462129</v>
      </c>
      <c r="M49" s="316">
        <f t="shared" si="18"/>
        <v>3.9345424157318227</v>
      </c>
      <c r="N49" s="427"/>
      <c r="O49" s="427"/>
    </row>
    <row r="50" spans="4:15" ht="22.15" customHeight="1">
      <c r="D50" s="271" t="s">
        <v>435</v>
      </c>
      <c r="E50" s="316">
        <f t="shared" si="13"/>
        <v>0.86614173228346469</v>
      </c>
      <c r="F50" s="316">
        <f t="shared" si="14"/>
        <v>2.7779615215947984</v>
      </c>
      <c r="G50" s="304">
        <f t="shared" si="19"/>
        <v>1.9118197893113336</v>
      </c>
      <c r="H50" s="303">
        <f t="shared" si="20"/>
        <v>3.2072828476594486</v>
      </c>
      <c r="I50" s="296"/>
      <c r="J50" s="316">
        <f t="shared" si="15"/>
        <v>2.8423776702227403</v>
      </c>
      <c r="K50" s="316">
        <f t="shared" si="16"/>
        <v>2.3882547158739724</v>
      </c>
      <c r="L50" s="316">
        <f t="shared" si="17"/>
        <v>5.1214234333322386</v>
      </c>
      <c r="M50" s="316">
        <f t="shared" si="18"/>
        <v>7.4573303926079886</v>
      </c>
      <c r="N50" s="427"/>
      <c r="O50" s="427"/>
    </row>
    <row r="51" spans="4:15" ht="22.15" customHeight="1">
      <c r="D51" s="271" t="s">
        <v>436</v>
      </c>
      <c r="E51" s="316">
        <f t="shared" si="13"/>
        <v>0.4724409448818897</v>
      </c>
      <c r="F51" s="316">
        <f t="shared" si="14"/>
        <v>2.7779615215947984</v>
      </c>
      <c r="G51" s="304">
        <f t="shared" si="19"/>
        <v>2.3055205767129086</v>
      </c>
      <c r="H51" s="303">
        <f t="shared" si="20"/>
        <v>5.8800185540423238</v>
      </c>
      <c r="I51" s="296"/>
      <c r="J51" s="316">
        <f t="shared" si="15"/>
        <v>1.8272427880003332</v>
      </c>
      <c r="K51" s="316">
        <f t="shared" si="16"/>
        <v>7.6954874178161337</v>
      </c>
      <c r="L51" s="316">
        <f t="shared" si="17"/>
        <v>2.933630898704874</v>
      </c>
      <c r="M51" s="316">
        <f t="shared" si="18"/>
        <v>3.7972909361132707</v>
      </c>
      <c r="N51" s="427"/>
      <c r="O51" s="427"/>
    </row>
    <row r="52" spans="4:15" ht="22.15" customHeight="1">
      <c r="D52" s="274" t="s">
        <v>437</v>
      </c>
      <c r="E52" s="318">
        <f t="shared" si="13"/>
        <v>1.2204724409448819</v>
      </c>
      <c r="F52" s="318">
        <f t="shared" si="14"/>
        <v>4.2877232181137108</v>
      </c>
      <c r="G52" s="307">
        <f t="shared" si="19"/>
        <v>3.0672507771688289</v>
      </c>
      <c r="H52" s="308">
        <f t="shared" si="20"/>
        <v>3.5131667658092982</v>
      </c>
      <c r="I52" s="296"/>
      <c r="J52" s="318">
        <f t="shared" si="15"/>
        <v>6.0231336345196169</v>
      </c>
      <c r="K52" s="318">
        <f t="shared" si="16"/>
        <v>2.0698207537574422</v>
      </c>
      <c r="L52" s="318">
        <f t="shared" si="17"/>
        <v>0.89500603689301239</v>
      </c>
      <c r="M52" s="318">
        <f t="shared" si="18"/>
        <v>3.0652830448143273</v>
      </c>
      <c r="N52" s="427"/>
      <c r="O52" s="427"/>
    </row>
    <row r="53" spans="4:15" ht="22.15" customHeight="1">
      <c r="D53" s="283" t="s">
        <v>453</v>
      </c>
      <c r="E53" s="319">
        <f>SUM(E44:E52)</f>
        <v>94.173228346456696</v>
      </c>
      <c r="F53" s="319">
        <f>SUM(F44:F52)</f>
        <v>167.64393878145998</v>
      </c>
      <c r="G53" s="310">
        <f>SUM(G44:G52)</f>
        <v>73.470710435003298</v>
      </c>
      <c r="H53" s="311">
        <f t="shared" si="20"/>
        <v>1.7801655706726938</v>
      </c>
      <c r="I53" s="296"/>
      <c r="J53" s="319">
        <f>SUM(J44:J52)</f>
        <v>128.71910306580125</v>
      </c>
      <c r="K53" s="319">
        <f>SUM(K44:K52)</f>
        <v>122.70322006890277</v>
      </c>
      <c r="L53" s="319">
        <f>SUM(L44:L52)</f>
        <v>130.62115882877464</v>
      </c>
      <c r="M53" s="319">
        <f>SUM(M44:M52)</f>
        <v>145.12056445001556</v>
      </c>
      <c r="N53" s="427"/>
      <c r="O53" s="427"/>
    </row>
    <row r="54" spans="4:15" ht="34.9" customHeight="1">
      <c r="D54" s="312"/>
      <c r="E54" s="313"/>
      <c r="F54" s="313"/>
      <c r="G54" s="313"/>
      <c r="H54" s="313"/>
      <c r="I54" s="313"/>
      <c r="J54" s="313"/>
    </row>
    <row r="55" spans="4:15" ht="34.9" customHeight="1">
      <c r="D55" s="312"/>
      <c r="E55" s="313"/>
      <c r="F55" s="313"/>
      <c r="G55" s="313"/>
      <c r="H55" s="313"/>
      <c r="I55" s="313"/>
      <c r="J55" s="313"/>
    </row>
    <row r="56" spans="4:15" ht="34.9" customHeight="1">
      <c r="D56" s="312"/>
      <c r="E56" s="313"/>
      <c r="F56" s="313"/>
      <c r="G56" s="313"/>
      <c r="H56" s="313"/>
      <c r="I56" s="313"/>
      <c r="J56" s="313"/>
    </row>
    <row r="57" spans="4:15" ht="34.9" customHeight="1">
      <c r="D57" s="312"/>
      <c r="E57" s="313"/>
      <c r="F57" s="313"/>
      <c r="G57" s="313"/>
      <c r="H57" s="313"/>
      <c r="I57" s="313"/>
      <c r="J57" s="313"/>
    </row>
    <row r="58" spans="4:15" ht="34.9" customHeight="1">
      <c r="D58" s="312"/>
      <c r="E58" s="313"/>
      <c r="F58" s="313"/>
      <c r="G58" s="313"/>
      <c r="H58" s="313"/>
      <c r="I58" s="313"/>
      <c r="J58" s="313"/>
    </row>
    <row r="59" spans="4:15" ht="30.6" customHeight="1"/>
  </sheetData>
  <phoneticPr fontId="1"/>
  <pageMargins left="0.70866141732283472" right="0.15748031496062992" top="0.43307086614173229" bottom="0.31496062992125984" header="0.31496062992125984" footer="0.31496062992125984"/>
  <pageSetup paperSize="9" scale="74" orientation="portrait" copies="3" r:id="rId1"/>
</worksheet>
</file>

<file path=xl/worksheets/sheet4.xml><?xml version="1.0" encoding="utf-8"?>
<worksheet xmlns="http://schemas.openxmlformats.org/spreadsheetml/2006/main" xmlns:r="http://schemas.openxmlformats.org/officeDocument/2006/relationships">
  <dimension ref="B3:AH101"/>
  <sheetViews>
    <sheetView workbookViewId="0">
      <selection activeCell="G32" sqref="G32"/>
    </sheetView>
  </sheetViews>
  <sheetFormatPr defaultColWidth="9" defaultRowHeight="13.5"/>
  <cols>
    <col min="1" max="1" width="9" style="321"/>
    <col min="2" max="2" width="2.625" style="321" customWidth="1"/>
    <col min="3" max="3" width="2.5" style="321" customWidth="1"/>
    <col min="4" max="4" width="3.5" style="321" customWidth="1"/>
    <col min="5" max="5" width="3.125" style="321" customWidth="1"/>
    <col min="6" max="6" width="3.875" style="321" customWidth="1"/>
    <col min="7" max="14" width="9" style="321"/>
    <col min="15" max="15" width="9" style="321" customWidth="1"/>
    <col min="16" max="16" width="8.75" style="321" customWidth="1"/>
    <col min="17" max="17" width="3.125" style="321" customWidth="1"/>
    <col min="18" max="19" width="5.875" style="321" customWidth="1"/>
    <col min="20" max="22" width="9" style="321"/>
    <col min="23" max="23" width="3.25" style="321" customWidth="1"/>
    <col min="24" max="16384" width="9" style="321"/>
  </cols>
  <sheetData>
    <row r="3" spans="2:34">
      <c r="B3" s="321" t="s">
        <v>978</v>
      </c>
    </row>
    <row r="4" spans="2:34">
      <c r="B4" s="321" t="s">
        <v>979</v>
      </c>
    </row>
    <row r="5" spans="2:34">
      <c r="B5" s="321" t="s">
        <v>415</v>
      </c>
      <c r="C5" s="321" t="s">
        <v>980</v>
      </c>
      <c r="R5" s="321" t="s">
        <v>981</v>
      </c>
    </row>
    <row r="6" spans="2:34">
      <c r="C6" s="321" t="s">
        <v>982</v>
      </c>
      <c r="D6" s="321" t="s">
        <v>983</v>
      </c>
      <c r="R6" s="1009" t="s">
        <v>457</v>
      </c>
      <c r="S6" s="1009" t="s">
        <v>458</v>
      </c>
      <c r="T6" s="1010" t="s">
        <v>459</v>
      </c>
      <c r="U6" s="1010"/>
      <c r="V6" s="1010"/>
      <c r="X6" s="321" t="s">
        <v>984</v>
      </c>
      <c r="AH6" s="321" t="s">
        <v>985</v>
      </c>
    </row>
    <row r="7" spans="2:34">
      <c r="D7" s="321" t="s">
        <v>986</v>
      </c>
      <c r="R7" s="1009"/>
      <c r="S7" s="1009"/>
      <c r="T7" s="1010"/>
      <c r="U7" s="1010"/>
      <c r="V7" s="1010"/>
      <c r="X7" s="321" t="s">
        <v>987</v>
      </c>
    </row>
    <row r="8" spans="2:34">
      <c r="D8" s="321" t="s">
        <v>988</v>
      </c>
      <c r="R8" s="1009"/>
      <c r="S8" s="1009"/>
      <c r="T8" s="1010" t="s">
        <v>460</v>
      </c>
      <c r="U8" s="1010"/>
      <c r="V8" s="1010"/>
      <c r="X8" s="321" t="s">
        <v>989</v>
      </c>
      <c r="AH8" s="321" t="s">
        <v>990</v>
      </c>
    </row>
    <row r="9" spans="2:34">
      <c r="D9" s="321" t="s">
        <v>991</v>
      </c>
      <c r="R9" s="1009"/>
      <c r="S9" s="1009"/>
      <c r="T9" s="1010"/>
      <c r="U9" s="1010"/>
      <c r="V9" s="1010"/>
    </row>
    <row r="10" spans="2:34">
      <c r="E10" s="321" t="s">
        <v>992</v>
      </c>
      <c r="F10" s="321" t="s">
        <v>993</v>
      </c>
      <c r="R10" s="1009"/>
      <c r="S10" s="1009"/>
      <c r="T10" s="1010" t="s">
        <v>461</v>
      </c>
      <c r="U10" s="1010"/>
      <c r="V10" s="1010"/>
      <c r="X10" s="321" t="s">
        <v>994</v>
      </c>
      <c r="AH10" s="321" t="s">
        <v>995</v>
      </c>
    </row>
    <row r="11" spans="2:34">
      <c r="E11" s="321" t="s">
        <v>996</v>
      </c>
      <c r="F11" s="321" t="s">
        <v>997</v>
      </c>
      <c r="R11" s="1009"/>
      <c r="S11" s="1009"/>
      <c r="T11" s="1010"/>
      <c r="U11" s="1010"/>
      <c r="V11" s="1010"/>
    </row>
    <row r="12" spans="2:34">
      <c r="E12" s="321" t="s">
        <v>998</v>
      </c>
      <c r="F12" s="321" t="s">
        <v>999</v>
      </c>
      <c r="R12" s="1009" t="s">
        <v>462</v>
      </c>
      <c r="S12" s="1009" t="s">
        <v>463</v>
      </c>
      <c r="T12" s="1010" t="s">
        <v>464</v>
      </c>
      <c r="U12" s="1010"/>
      <c r="V12" s="1010"/>
      <c r="X12" s="321" t="s">
        <v>1000</v>
      </c>
      <c r="AH12" s="321" t="s">
        <v>1001</v>
      </c>
    </row>
    <row r="13" spans="2:34">
      <c r="R13" s="1009"/>
      <c r="S13" s="1009"/>
      <c r="T13" s="1010"/>
      <c r="U13" s="1010"/>
      <c r="V13" s="1010"/>
    </row>
    <row r="14" spans="2:34">
      <c r="C14" s="321" t="s">
        <v>982</v>
      </c>
      <c r="D14" s="321" t="s">
        <v>1002</v>
      </c>
      <c r="R14" s="1009"/>
      <c r="S14" s="1009"/>
      <c r="T14" s="1010" t="s">
        <v>1003</v>
      </c>
      <c r="U14" s="1010"/>
      <c r="V14" s="1010"/>
      <c r="X14" s="321" t="s">
        <v>1004</v>
      </c>
      <c r="AH14" s="321" t="s">
        <v>1005</v>
      </c>
    </row>
    <row r="15" spans="2:34">
      <c r="E15" s="321" t="s">
        <v>992</v>
      </c>
      <c r="F15" s="321" t="s">
        <v>1006</v>
      </c>
      <c r="R15" s="1009"/>
      <c r="S15" s="1009"/>
      <c r="T15" s="1010"/>
      <c r="U15" s="1010"/>
      <c r="V15" s="1010"/>
    </row>
    <row r="16" spans="2:34">
      <c r="G16" s="321" t="s">
        <v>1007</v>
      </c>
      <c r="R16" s="1009"/>
      <c r="S16" s="1009"/>
      <c r="T16" s="1010" t="s">
        <v>465</v>
      </c>
      <c r="U16" s="1010"/>
      <c r="V16" s="1010"/>
      <c r="X16" s="321" t="s">
        <v>1008</v>
      </c>
    </row>
    <row r="17" spans="2:24">
      <c r="E17" s="321" t="s">
        <v>996</v>
      </c>
      <c r="F17" s="321" t="s">
        <v>1009</v>
      </c>
      <c r="R17" s="1009"/>
      <c r="S17" s="1009"/>
      <c r="T17" s="1010"/>
      <c r="U17" s="1010"/>
      <c r="V17" s="1010"/>
      <c r="X17" s="321" t="s">
        <v>1010</v>
      </c>
    </row>
    <row r="18" spans="2:24">
      <c r="G18" s="321" t="s">
        <v>1011</v>
      </c>
      <c r="R18" s="1009"/>
      <c r="S18" s="1009" t="s">
        <v>466</v>
      </c>
      <c r="T18" s="412"/>
      <c r="U18" s="407"/>
      <c r="V18" s="415"/>
      <c r="X18" s="321" t="s">
        <v>1012</v>
      </c>
    </row>
    <row r="19" spans="2:24">
      <c r="E19" s="321" t="s">
        <v>998</v>
      </c>
      <c r="F19" s="321" t="s">
        <v>1013</v>
      </c>
      <c r="R19" s="1009"/>
      <c r="S19" s="1009"/>
      <c r="T19" s="414"/>
      <c r="U19" s="418"/>
      <c r="V19" s="419"/>
      <c r="X19" s="321" t="s">
        <v>1014</v>
      </c>
    </row>
    <row r="20" spans="2:24">
      <c r="G20" s="321" t="s">
        <v>1015</v>
      </c>
      <c r="R20" s="1009"/>
      <c r="S20" s="1009"/>
      <c r="T20" s="414"/>
      <c r="U20" s="418"/>
      <c r="V20" s="419"/>
      <c r="X20" s="321" t="s">
        <v>1016</v>
      </c>
    </row>
    <row r="21" spans="2:24">
      <c r="R21" s="1009"/>
      <c r="S21" s="1009"/>
      <c r="T21" s="414"/>
      <c r="U21" s="418"/>
      <c r="V21" s="419"/>
    </row>
    <row r="22" spans="2:24">
      <c r="C22" s="321" t="s">
        <v>982</v>
      </c>
      <c r="D22" s="321" t="s">
        <v>1017</v>
      </c>
      <c r="R22" s="1009"/>
      <c r="S22" s="1009"/>
      <c r="T22" s="414"/>
      <c r="U22" s="418"/>
      <c r="V22" s="419"/>
    </row>
    <row r="23" spans="2:24">
      <c r="D23" s="321" t="s">
        <v>1018</v>
      </c>
      <c r="R23" s="1009"/>
      <c r="S23" s="1009"/>
      <c r="T23" s="413"/>
      <c r="U23" s="416"/>
      <c r="V23" s="417"/>
    </row>
    <row r="24" spans="2:24">
      <c r="Q24" s="321" t="s">
        <v>1019</v>
      </c>
      <c r="R24" s="321" t="s">
        <v>1020</v>
      </c>
    </row>
    <row r="25" spans="2:24" ht="21">
      <c r="C25" s="321" t="s">
        <v>982</v>
      </c>
      <c r="D25" s="763" t="s">
        <v>1021</v>
      </c>
      <c r="E25" s="321" ph="1"/>
      <c r="Q25" s="321" t="s">
        <v>1019</v>
      </c>
      <c r="R25" s="321" t="s">
        <v>1022</v>
      </c>
    </row>
    <row r="26" spans="2:24">
      <c r="D26" s="763" t="s">
        <v>1023</v>
      </c>
      <c r="R26" s="764" t="s">
        <v>1024</v>
      </c>
    </row>
    <row r="27" spans="2:24">
      <c r="D27" s="321" t="s">
        <v>1025</v>
      </c>
      <c r="Q27" s="321" t="s">
        <v>1019</v>
      </c>
      <c r="R27" s="321" t="s">
        <v>1026</v>
      </c>
    </row>
    <row r="28" spans="2:24">
      <c r="R28" s="764" t="s">
        <v>1027</v>
      </c>
    </row>
    <row r="29" spans="2:24">
      <c r="B29" s="321" t="s">
        <v>415</v>
      </c>
      <c r="C29" s="763" t="s">
        <v>1028</v>
      </c>
      <c r="R29" s="764" t="s">
        <v>1029</v>
      </c>
    </row>
    <row r="30" spans="2:24">
      <c r="C30" s="321" t="s">
        <v>1030</v>
      </c>
      <c r="Q30" s="321" t="s">
        <v>1019</v>
      </c>
      <c r="R30" s="764" t="s">
        <v>1031</v>
      </c>
    </row>
    <row r="31" spans="2:24">
      <c r="R31" s="764" t="s">
        <v>1032</v>
      </c>
    </row>
    <row r="32" spans="2:24">
      <c r="C32" s="321" t="s">
        <v>982</v>
      </c>
      <c r="D32" s="321" t="s">
        <v>1033</v>
      </c>
      <c r="R32" s="764" t="s">
        <v>1034</v>
      </c>
    </row>
    <row r="33" spans="3:18">
      <c r="D33" s="321" t="s">
        <v>1035</v>
      </c>
      <c r="R33" s="764"/>
    </row>
    <row r="34" spans="3:18">
      <c r="D34" s="321" t="s">
        <v>1036</v>
      </c>
      <c r="Q34" s="321" t="s">
        <v>1019</v>
      </c>
      <c r="R34" s="321" t="s">
        <v>1037</v>
      </c>
    </row>
    <row r="35" spans="3:18">
      <c r="R35" s="764"/>
    </row>
    <row r="36" spans="3:18">
      <c r="C36" s="321" t="s">
        <v>982</v>
      </c>
      <c r="D36" s="763" t="s">
        <v>1038</v>
      </c>
      <c r="Q36" s="321" t="s">
        <v>1019</v>
      </c>
      <c r="R36" s="321" t="s">
        <v>1039</v>
      </c>
    </row>
    <row r="37" spans="3:18">
      <c r="D37" s="763" t="s">
        <v>1040</v>
      </c>
      <c r="R37" s="764"/>
    </row>
    <row r="38" spans="3:18">
      <c r="D38" s="321" t="s">
        <v>1041</v>
      </c>
      <c r="R38" s="764"/>
    </row>
    <row r="39" spans="3:18">
      <c r="D39" s="321" t="s">
        <v>456</v>
      </c>
      <c r="E39" s="763" t="s">
        <v>1042</v>
      </c>
      <c r="Q39" s="321" t="s">
        <v>1019</v>
      </c>
      <c r="R39" s="321" t="s">
        <v>1043</v>
      </c>
    </row>
    <row r="40" spans="3:18">
      <c r="D40" s="321" t="s">
        <v>456</v>
      </c>
      <c r="E40" s="763" t="s">
        <v>1044</v>
      </c>
      <c r="Q40" s="321" t="s">
        <v>1019</v>
      </c>
      <c r="R40" s="321" t="s">
        <v>1045</v>
      </c>
    </row>
    <row r="41" spans="3:18">
      <c r="R41" s="764"/>
    </row>
    <row r="42" spans="3:18">
      <c r="C42" s="321" t="s">
        <v>982</v>
      </c>
      <c r="D42" s="321" t="s">
        <v>1046</v>
      </c>
      <c r="Q42" s="321" t="s">
        <v>1047</v>
      </c>
      <c r="R42" s="764" t="s">
        <v>1048</v>
      </c>
    </row>
    <row r="43" spans="3:18">
      <c r="D43" s="321" t="s">
        <v>1049</v>
      </c>
      <c r="R43" s="321" t="s">
        <v>1050</v>
      </c>
    </row>
    <row r="44" spans="3:18">
      <c r="D44" s="321" t="s">
        <v>1051</v>
      </c>
      <c r="R44" s="321" t="s">
        <v>1052</v>
      </c>
    </row>
    <row r="45" spans="3:18">
      <c r="D45" s="321" t="s">
        <v>1053</v>
      </c>
      <c r="R45" s="321" t="s">
        <v>1054</v>
      </c>
    </row>
    <row r="46" spans="3:18">
      <c r="D46" s="321" t="s">
        <v>1055</v>
      </c>
      <c r="R46" s="321" t="s">
        <v>1056</v>
      </c>
    </row>
    <row r="47" spans="3:18">
      <c r="D47" s="321" t="s">
        <v>456</v>
      </c>
      <c r="E47" s="321" t="s">
        <v>1057</v>
      </c>
    </row>
    <row r="48" spans="3:18">
      <c r="D48" s="321" t="s">
        <v>456</v>
      </c>
      <c r="E48" s="321" t="s">
        <v>1058</v>
      </c>
      <c r="Q48" s="321" t="s">
        <v>1019</v>
      </c>
      <c r="R48" s="321" t="s">
        <v>1059</v>
      </c>
    </row>
    <row r="49" spans="2:18">
      <c r="E49" s="321" t="s">
        <v>1060</v>
      </c>
      <c r="Q49" s="321" t="s">
        <v>1019</v>
      </c>
      <c r="R49" s="321" t="s">
        <v>1061</v>
      </c>
    </row>
    <row r="50" spans="2:18">
      <c r="D50" s="321" t="s">
        <v>456</v>
      </c>
      <c r="E50" s="321" t="s">
        <v>1062</v>
      </c>
    </row>
    <row r="51" spans="2:18">
      <c r="D51" s="321" t="s">
        <v>456</v>
      </c>
      <c r="E51" s="321" t="s">
        <v>1063</v>
      </c>
    </row>
    <row r="53" spans="2:18">
      <c r="C53" s="321" t="s">
        <v>982</v>
      </c>
      <c r="D53" s="321" t="s">
        <v>1064</v>
      </c>
    </row>
    <row r="54" spans="2:18">
      <c r="D54" s="321" t="s">
        <v>1065</v>
      </c>
      <c r="Q54" s="321" t="s">
        <v>1019</v>
      </c>
      <c r="R54" s="321" t="s">
        <v>1066</v>
      </c>
    </row>
    <row r="56" spans="2:18">
      <c r="B56" s="321" t="s">
        <v>415</v>
      </c>
      <c r="C56" s="321" t="s">
        <v>1067</v>
      </c>
    </row>
    <row r="57" spans="2:18">
      <c r="C57" s="321" t="s">
        <v>1068</v>
      </c>
    </row>
    <row r="58" spans="2:18">
      <c r="C58" s="321" t="s">
        <v>1069</v>
      </c>
    </row>
    <row r="59" spans="2:18">
      <c r="C59" s="321" t="s">
        <v>982</v>
      </c>
      <c r="D59" s="321" t="s">
        <v>1070</v>
      </c>
      <c r="Q59" s="321" t="s">
        <v>1019</v>
      </c>
      <c r="R59" s="321" t="s">
        <v>1071</v>
      </c>
    </row>
    <row r="60" spans="2:18">
      <c r="C60" s="321" t="s">
        <v>982</v>
      </c>
      <c r="D60" s="321" t="s">
        <v>1072</v>
      </c>
      <c r="Q60" s="321" t="s">
        <v>1019</v>
      </c>
      <c r="R60" s="321" t="s">
        <v>1073</v>
      </c>
    </row>
    <row r="61" spans="2:18">
      <c r="C61" s="321" t="s">
        <v>982</v>
      </c>
      <c r="D61" s="321" t="s">
        <v>1074</v>
      </c>
      <c r="Q61" s="321" t="s">
        <v>1019</v>
      </c>
      <c r="R61" s="321" t="s">
        <v>1075</v>
      </c>
    </row>
    <row r="62" spans="2:18">
      <c r="C62" s="321" t="s">
        <v>982</v>
      </c>
      <c r="D62" s="321" t="s">
        <v>1076</v>
      </c>
      <c r="Q62" s="321" t="s">
        <v>1077</v>
      </c>
      <c r="R62" s="321" t="s">
        <v>1078</v>
      </c>
    </row>
    <row r="63" spans="2:18">
      <c r="D63" s="321" t="s">
        <v>1079</v>
      </c>
    </row>
    <row r="64" spans="2:18">
      <c r="B64" s="321" t="s">
        <v>415</v>
      </c>
      <c r="C64" s="321" t="s">
        <v>1080</v>
      </c>
      <c r="Q64" s="321" t="s">
        <v>1019</v>
      </c>
      <c r="R64" s="321" t="s">
        <v>1081</v>
      </c>
    </row>
    <row r="65" spans="2:18">
      <c r="C65" s="321" t="s">
        <v>1082</v>
      </c>
      <c r="R65" s="321" t="s">
        <v>1083</v>
      </c>
    </row>
    <row r="66" spans="2:18">
      <c r="C66" s="321" t="s">
        <v>1084</v>
      </c>
      <c r="R66" s="321" t="s">
        <v>1085</v>
      </c>
    </row>
    <row r="67" spans="2:18">
      <c r="R67" s="321" t="s">
        <v>1086</v>
      </c>
    </row>
    <row r="68" spans="2:18">
      <c r="B68" s="321" t="s">
        <v>1087</v>
      </c>
      <c r="R68" s="321" t="s">
        <v>1088</v>
      </c>
    </row>
    <row r="69" spans="2:18">
      <c r="C69" s="321" t="s">
        <v>1089</v>
      </c>
      <c r="D69" s="321" t="s">
        <v>1090</v>
      </c>
    </row>
    <row r="70" spans="2:18">
      <c r="D70" s="321" t="s">
        <v>1091</v>
      </c>
    </row>
    <row r="72" spans="2:18">
      <c r="B72" s="321" t="s">
        <v>1092</v>
      </c>
    </row>
    <row r="73" spans="2:18">
      <c r="C73" s="321" t="s">
        <v>1089</v>
      </c>
      <c r="D73" s="321" t="s">
        <v>1093</v>
      </c>
    </row>
    <row r="75" spans="2:18">
      <c r="B75" s="321" t="s">
        <v>1094</v>
      </c>
    </row>
    <row r="76" spans="2:18">
      <c r="B76" s="321" t="s">
        <v>1095</v>
      </c>
      <c r="C76" s="321" t="s">
        <v>1096</v>
      </c>
      <c r="Q76" s="321" t="s">
        <v>1097</v>
      </c>
      <c r="R76" s="321" t="s">
        <v>1098</v>
      </c>
    </row>
    <row r="77" spans="2:18">
      <c r="C77" s="321" t="s">
        <v>1099</v>
      </c>
      <c r="R77" s="321" t="s">
        <v>1100</v>
      </c>
    </row>
    <row r="78" spans="2:18">
      <c r="C78" s="321" t="s">
        <v>1101</v>
      </c>
      <c r="R78" s="321" t="s">
        <v>1102</v>
      </c>
    </row>
    <row r="80" spans="2:18">
      <c r="B80" s="321" t="s">
        <v>1103</v>
      </c>
    </row>
    <row r="81" spans="2:18">
      <c r="C81" s="321" t="s">
        <v>1089</v>
      </c>
      <c r="D81" s="321" t="s">
        <v>1104</v>
      </c>
      <c r="Q81" s="321" t="s">
        <v>1105</v>
      </c>
      <c r="R81" s="321" t="s">
        <v>1106</v>
      </c>
    </row>
    <row r="82" spans="2:18">
      <c r="D82" s="321" t="s">
        <v>1107</v>
      </c>
      <c r="Q82" s="321" t="s">
        <v>1097</v>
      </c>
      <c r="R82" s="321" t="s">
        <v>1108</v>
      </c>
    </row>
    <row r="83" spans="2:18">
      <c r="C83" s="321" t="s">
        <v>1089</v>
      </c>
      <c r="D83" s="321" t="s">
        <v>1109</v>
      </c>
      <c r="Q83" s="321" t="s">
        <v>1097</v>
      </c>
      <c r="R83" s="321" t="s">
        <v>1110</v>
      </c>
    </row>
    <row r="84" spans="2:18">
      <c r="D84" s="321" t="s">
        <v>1111</v>
      </c>
    </row>
    <row r="85" spans="2:18">
      <c r="C85" s="321" t="s">
        <v>1089</v>
      </c>
      <c r="D85" s="321" t="s">
        <v>1112</v>
      </c>
      <c r="Q85" s="321" t="s">
        <v>1097</v>
      </c>
      <c r="R85" s="321" t="s">
        <v>1113</v>
      </c>
    </row>
    <row r="86" spans="2:18">
      <c r="C86" s="321" t="s">
        <v>1089</v>
      </c>
      <c r="D86" s="321" t="s">
        <v>1114</v>
      </c>
    </row>
    <row r="87" spans="2:18">
      <c r="C87" s="321" t="s">
        <v>1089</v>
      </c>
      <c r="D87" s="321" t="s">
        <v>1115</v>
      </c>
      <c r="Q87" s="321" t="s">
        <v>1097</v>
      </c>
      <c r="R87" s="321" t="s">
        <v>1116</v>
      </c>
    </row>
    <row r="88" spans="2:18">
      <c r="D88" s="321" t="s">
        <v>1117</v>
      </c>
      <c r="Q88" s="321" t="s">
        <v>1097</v>
      </c>
      <c r="R88" s="321" t="s">
        <v>1118</v>
      </c>
    </row>
    <row r="91" spans="2:18">
      <c r="B91" s="321" t="s">
        <v>1128</v>
      </c>
    </row>
    <row r="93" spans="2:18">
      <c r="B93" s="321" t="s">
        <v>1119</v>
      </c>
    </row>
    <row r="94" spans="2:18">
      <c r="C94" s="321" t="s">
        <v>1089</v>
      </c>
      <c r="D94" s="321" t="s">
        <v>1120</v>
      </c>
    </row>
    <row r="95" spans="2:18">
      <c r="D95" s="321" t="s">
        <v>1121</v>
      </c>
    </row>
    <row r="96" spans="2:18">
      <c r="D96" s="321" t="s">
        <v>1122</v>
      </c>
    </row>
    <row r="98" spans="2:8">
      <c r="B98" s="321" t="s">
        <v>1123</v>
      </c>
    </row>
    <row r="99" spans="2:8">
      <c r="C99" s="321" t="s">
        <v>1124</v>
      </c>
      <c r="D99" s="763" t="s">
        <v>1125</v>
      </c>
      <c r="E99" s="763"/>
      <c r="F99" s="763"/>
      <c r="G99" s="763"/>
      <c r="H99" s="763"/>
    </row>
    <row r="100" spans="2:8">
      <c r="D100" s="763" t="s">
        <v>1126</v>
      </c>
      <c r="E100" s="763"/>
      <c r="F100" s="763"/>
      <c r="G100" s="763"/>
      <c r="H100" s="763"/>
    </row>
    <row r="101" spans="2:8">
      <c r="D101" s="763" t="s">
        <v>1127</v>
      </c>
      <c r="E101" s="763"/>
      <c r="F101" s="763"/>
      <c r="G101" s="763"/>
      <c r="H101" s="763"/>
    </row>
  </sheetData>
  <mergeCells count="11">
    <mergeCell ref="S18:S23"/>
    <mergeCell ref="R6:R11"/>
    <mergeCell ref="S6:S11"/>
    <mergeCell ref="T6:V7"/>
    <mergeCell ref="T8:V9"/>
    <mergeCell ref="T10:V11"/>
    <mergeCell ref="R12:R23"/>
    <mergeCell ref="S12:S17"/>
    <mergeCell ref="T12:V13"/>
    <mergeCell ref="T14:V15"/>
    <mergeCell ref="T16:V17"/>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1:AJ71"/>
  <sheetViews>
    <sheetView zoomScale="90" zoomScaleNormal="90" workbookViewId="0">
      <selection activeCell="V32" sqref="V32"/>
    </sheetView>
  </sheetViews>
  <sheetFormatPr defaultColWidth="14.125" defaultRowHeight="13.5"/>
  <cols>
    <col min="1" max="1" width="14.125" style="12"/>
    <col min="2" max="2" width="21.5" style="12" customWidth="1"/>
    <col min="3" max="18" width="8.875" style="12" customWidth="1"/>
    <col min="19" max="19" width="14.125" style="12"/>
    <col min="20" max="20" width="23.125" style="12" customWidth="1"/>
    <col min="21" max="36" width="8.875" style="12" customWidth="1"/>
    <col min="37" max="73" width="19.625" style="12" customWidth="1"/>
    <col min="74" max="275" width="14.125" style="12"/>
    <col min="276" max="276" width="34.25" style="12" customWidth="1"/>
    <col min="277" max="292" width="12.875" style="12" customWidth="1"/>
    <col min="293" max="329" width="19.625" style="12" customWidth="1"/>
    <col min="330" max="531" width="14.125" style="12"/>
    <col min="532" max="532" width="34.25" style="12" customWidth="1"/>
    <col min="533" max="548" width="12.875" style="12" customWidth="1"/>
    <col min="549" max="585" width="19.625" style="12" customWidth="1"/>
    <col min="586" max="787" width="14.125" style="12"/>
    <col min="788" max="788" width="34.25" style="12" customWidth="1"/>
    <col min="789" max="804" width="12.875" style="12" customWidth="1"/>
    <col min="805" max="841" width="19.625" style="12" customWidth="1"/>
    <col min="842" max="1043" width="14.125" style="12"/>
    <col min="1044" max="1044" width="34.25" style="12" customWidth="1"/>
    <col min="1045" max="1060" width="12.875" style="12" customWidth="1"/>
    <col min="1061" max="1097" width="19.625" style="12" customWidth="1"/>
    <col min="1098" max="1299" width="14.125" style="12"/>
    <col min="1300" max="1300" width="34.25" style="12" customWidth="1"/>
    <col min="1301" max="1316" width="12.875" style="12" customWidth="1"/>
    <col min="1317" max="1353" width="19.625" style="12" customWidth="1"/>
    <col min="1354" max="1555" width="14.125" style="12"/>
    <col min="1556" max="1556" width="34.25" style="12" customWidth="1"/>
    <col min="1557" max="1572" width="12.875" style="12" customWidth="1"/>
    <col min="1573" max="1609" width="19.625" style="12" customWidth="1"/>
    <col min="1610" max="1811" width="14.125" style="12"/>
    <col min="1812" max="1812" width="34.25" style="12" customWidth="1"/>
    <col min="1813" max="1828" width="12.875" style="12" customWidth="1"/>
    <col min="1829" max="1865" width="19.625" style="12" customWidth="1"/>
    <col min="1866" max="2067" width="14.125" style="12"/>
    <col min="2068" max="2068" width="34.25" style="12" customWidth="1"/>
    <col min="2069" max="2084" width="12.875" style="12" customWidth="1"/>
    <col min="2085" max="2121" width="19.625" style="12" customWidth="1"/>
    <col min="2122" max="2323" width="14.125" style="12"/>
    <col min="2324" max="2324" width="34.25" style="12" customWidth="1"/>
    <col min="2325" max="2340" width="12.875" style="12" customWidth="1"/>
    <col min="2341" max="2377" width="19.625" style="12" customWidth="1"/>
    <col min="2378" max="2579" width="14.125" style="12"/>
    <col min="2580" max="2580" width="34.25" style="12" customWidth="1"/>
    <col min="2581" max="2596" width="12.875" style="12" customWidth="1"/>
    <col min="2597" max="2633" width="19.625" style="12" customWidth="1"/>
    <col min="2634" max="2835" width="14.125" style="12"/>
    <col min="2836" max="2836" width="34.25" style="12" customWidth="1"/>
    <col min="2837" max="2852" width="12.875" style="12" customWidth="1"/>
    <col min="2853" max="2889" width="19.625" style="12" customWidth="1"/>
    <col min="2890" max="3091" width="14.125" style="12"/>
    <col min="3092" max="3092" width="34.25" style="12" customWidth="1"/>
    <col min="3093" max="3108" width="12.875" style="12" customWidth="1"/>
    <col min="3109" max="3145" width="19.625" style="12" customWidth="1"/>
    <col min="3146" max="3347" width="14.125" style="12"/>
    <col min="3348" max="3348" width="34.25" style="12" customWidth="1"/>
    <col min="3349" max="3364" width="12.875" style="12" customWidth="1"/>
    <col min="3365" max="3401" width="19.625" style="12" customWidth="1"/>
    <col min="3402" max="3603" width="14.125" style="12"/>
    <col min="3604" max="3604" width="34.25" style="12" customWidth="1"/>
    <col min="3605" max="3620" width="12.875" style="12" customWidth="1"/>
    <col min="3621" max="3657" width="19.625" style="12" customWidth="1"/>
    <col min="3658" max="3859" width="14.125" style="12"/>
    <col min="3860" max="3860" width="34.25" style="12" customWidth="1"/>
    <col min="3861" max="3876" width="12.875" style="12" customWidth="1"/>
    <col min="3877" max="3913" width="19.625" style="12" customWidth="1"/>
    <col min="3914" max="4115" width="14.125" style="12"/>
    <col min="4116" max="4116" width="34.25" style="12" customWidth="1"/>
    <col min="4117" max="4132" width="12.875" style="12" customWidth="1"/>
    <col min="4133" max="4169" width="19.625" style="12" customWidth="1"/>
    <col min="4170" max="4371" width="14.125" style="12"/>
    <col min="4372" max="4372" width="34.25" style="12" customWidth="1"/>
    <col min="4373" max="4388" width="12.875" style="12" customWidth="1"/>
    <col min="4389" max="4425" width="19.625" style="12" customWidth="1"/>
    <col min="4426" max="4627" width="14.125" style="12"/>
    <col min="4628" max="4628" width="34.25" style="12" customWidth="1"/>
    <col min="4629" max="4644" width="12.875" style="12" customWidth="1"/>
    <col min="4645" max="4681" width="19.625" style="12" customWidth="1"/>
    <col min="4682" max="4883" width="14.125" style="12"/>
    <col min="4884" max="4884" width="34.25" style="12" customWidth="1"/>
    <col min="4885" max="4900" width="12.875" style="12" customWidth="1"/>
    <col min="4901" max="4937" width="19.625" style="12" customWidth="1"/>
    <col min="4938" max="5139" width="14.125" style="12"/>
    <col min="5140" max="5140" width="34.25" style="12" customWidth="1"/>
    <col min="5141" max="5156" width="12.875" style="12" customWidth="1"/>
    <col min="5157" max="5193" width="19.625" style="12" customWidth="1"/>
    <col min="5194" max="5395" width="14.125" style="12"/>
    <col min="5396" max="5396" width="34.25" style="12" customWidth="1"/>
    <col min="5397" max="5412" width="12.875" style="12" customWidth="1"/>
    <col min="5413" max="5449" width="19.625" style="12" customWidth="1"/>
    <col min="5450" max="5651" width="14.125" style="12"/>
    <col min="5652" max="5652" width="34.25" style="12" customWidth="1"/>
    <col min="5653" max="5668" width="12.875" style="12" customWidth="1"/>
    <col min="5669" max="5705" width="19.625" style="12" customWidth="1"/>
    <col min="5706" max="5907" width="14.125" style="12"/>
    <col min="5908" max="5908" width="34.25" style="12" customWidth="1"/>
    <col min="5909" max="5924" width="12.875" style="12" customWidth="1"/>
    <col min="5925" max="5961" width="19.625" style="12" customWidth="1"/>
    <col min="5962" max="6163" width="14.125" style="12"/>
    <col min="6164" max="6164" width="34.25" style="12" customWidth="1"/>
    <col min="6165" max="6180" width="12.875" style="12" customWidth="1"/>
    <col min="6181" max="6217" width="19.625" style="12" customWidth="1"/>
    <col min="6218" max="6419" width="14.125" style="12"/>
    <col min="6420" max="6420" width="34.25" style="12" customWidth="1"/>
    <col min="6421" max="6436" width="12.875" style="12" customWidth="1"/>
    <col min="6437" max="6473" width="19.625" style="12" customWidth="1"/>
    <col min="6474" max="6675" width="14.125" style="12"/>
    <col min="6676" max="6676" width="34.25" style="12" customWidth="1"/>
    <col min="6677" max="6692" width="12.875" style="12" customWidth="1"/>
    <col min="6693" max="6729" width="19.625" style="12" customWidth="1"/>
    <col min="6730" max="6931" width="14.125" style="12"/>
    <col min="6932" max="6932" width="34.25" style="12" customWidth="1"/>
    <col min="6933" max="6948" width="12.875" style="12" customWidth="1"/>
    <col min="6949" max="6985" width="19.625" style="12" customWidth="1"/>
    <col min="6986" max="7187" width="14.125" style="12"/>
    <col min="7188" max="7188" width="34.25" style="12" customWidth="1"/>
    <col min="7189" max="7204" width="12.875" style="12" customWidth="1"/>
    <col min="7205" max="7241" width="19.625" style="12" customWidth="1"/>
    <col min="7242" max="7443" width="14.125" style="12"/>
    <col min="7444" max="7444" width="34.25" style="12" customWidth="1"/>
    <col min="7445" max="7460" width="12.875" style="12" customWidth="1"/>
    <col min="7461" max="7497" width="19.625" style="12" customWidth="1"/>
    <col min="7498" max="7699" width="14.125" style="12"/>
    <col min="7700" max="7700" width="34.25" style="12" customWidth="1"/>
    <col min="7701" max="7716" width="12.875" style="12" customWidth="1"/>
    <col min="7717" max="7753" width="19.625" style="12" customWidth="1"/>
    <col min="7754" max="7955" width="14.125" style="12"/>
    <col min="7956" max="7956" width="34.25" style="12" customWidth="1"/>
    <col min="7957" max="7972" width="12.875" style="12" customWidth="1"/>
    <col min="7973" max="8009" width="19.625" style="12" customWidth="1"/>
    <col min="8010" max="8211" width="14.125" style="12"/>
    <col min="8212" max="8212" width="34.25" style="12" customWidth="1"/>
    <col min="8213" max="8228" width="12.875" style="12" customWidth="1"/>
    <col min="8229" max="8265" width="19.625" style="12" customWidth="1"/>
    <col min="8266" max="8467" width="14.125" style="12"/>
    <col min="8468" max="8468" width="34.25" style="12" customWidth="1"/>
    <col min="8469" max="8484" width="12.875" style="12" customWidth="1"/>
    <col min="8485" max="8521" width="19.625" style="12" customWidth="1"/>
    <col min="8522" max="8723" width="14.125" style="12"/>
    <col min="8724" max="8724" width="34.25" style="12" customWidth="1"/>
    <col min="8725" max="8740" width="12.875" style="12" customWidth="1"/>
    <col min="8741" max="8777" width="19.625" style="12" customWidth="1"/>
    <col min="8778" max="8979" width="14.125" style="12"/>
    <col min="8980" max="8980" width="34.25" style="12" customWidth="1"/>
    <col min="8981" max="8996" width="12.875" style="12" customWidth="1"/>
    <col min="8997" max="9033" width="19.625" style="12" customWidth="1"/>
    <col min="9034" max="9235" width="14.125" style="12"/>
    <col min="9236" max="9236" width="34.25" style="12" customWidth="1"/>
    <col min="9237" max="9252" width="12.875" style="12" customWidth="1"/>
    <col min="9253" max="9289" width="19.625" style="12" customWidth="1"/>
    <col min="9290" max="9491" width="14.125" style="12"/>
    <col min="9492" max="9492" width="34.25" style="12" customWidth="1"/>
    <col min="9493" max="9508" width="12.875" style="12" customWidth="1"/>
    <col min="9509" max="9545" width="19.625" style="12" customWidth="1"/>
    <col min="9546" max="9747" width="14.125" style="12"/>
    <col min="9748" max="9748" width="34.25" style="12" customWidth="1"/>
    <col min="9749" max="9764" width="12.875" style="12" customWidth="1"/>
    <col min="9765" max="9801" width="19.625" style="12" customWidth="1"/>
    <col min="9802" max="10003" width="14.125" style="12"/>
    <col min="10004" max="10004" width="34.25" style="12" customWidth="1"/>
    <col min="10005" max="10020" width="12.875" style="12" customWidth="1"/>
    <col min="10021" max="10057" width="19.625" style="12" customWidth="1"/>
    <col min="10058" max="10259" width="14.125" style="12"/>
    <col min="10260" max="10260" width="34.25" style="12" customWidth="1"/>
    <col min="10261" max="10276" width="12.875" style="12" customWidth="1"/>
    <col min="10277" max="10313" width="19.625" style="12" customWidth="1"/>
    <col min="10314" max="10515" width="14.125" style="12"/>
    <col min="10516" max="10516" width="34.25" style="12" customWidth="1"/>
    <col min="10517" max="10532" width="12.875" style="12" customWidth="1"/>
    <col min="10533" max="10569" width="19.625" style="12" customWidth="1"/>
    <col min="10570" max="10771" width="14.125" style="12"/>
    <col min="10772" max="10772" width="34.25" style="12" customWidth="1"/>
    <col min="10773" max="10788" width="12.875" style="12" customWidth="1"/>
    <col min="10789" max="10825" width="19.625" style="12" customWidth="1"/>
    <col min="10826" max="11027" width="14.125" style="12"/>
    <col min="11028" max="11028" width="34.25" style="12" customWidth="1"/>
    <col min="11029" max="11044" width="12.875" style="12" customWidth="1"/>
    <col min="11045" max="11081" width="19.625" style="12" customWidth="1"/>
    <col min="11082" max="11283" width="14.125" style="12"/>
    <col min="11284" max="11284" width="34.25" style="12" customWidth="1"/>
    <col min="11285" max="11300" width="12.875" style="12" customWidth="1"/>
    <col min="11301" max="11337" width="19.625" style="12" customWidth="1"/>
    <col min="11338" max="11539" width="14.125" style="12"/>
    <col min="11540" max="11540" width="34.25" style="12" customWidth="1"/>
    <col min="11541" max="11556" width="12.875" style="12" customWidth="1"/>
    <col min="11557" max="11593" width="19.625" style="12" customWidth="1"/>
    <col min="11594" max="11795" width="14.125" style="12"/>
    <col min="11796" max="11796" width="34.25" style="12" customWidth="1"/>
    <col min="11797" max="11812" width="12.875" style="12" customWidth="1"/>
    <col min="11813" max="11849" width="19.625" style="12" customWidth="1"/>
    <col min="11850" max="12051" width="14.125" style="12"/>
    <col min="12052" max="12052" width="34.25" style="12" customWidth="1"/>
    <col min="12053" max="12068" width="12.875" style="12" customWidth="1"/>
    <col min="12069" max="12105" width="19.625" style="12" customWidth="1"/>
    <col min="12106" max="12307" width="14.125" style="12"/>
    <col min="12308" max="12308" width="34.25" style="12" customWidth="1"/>
    <col min="12309" max="12324" width="12.875" style="12" customWidth="1"/>
    <col min="12325" max="12361" width="19.625" style="12" customWidth="1"/>
    <col min="12362" max="12563" width="14.125" style="12"/>
    <col min="12564" max="12564" width="34.25" style="12" customWidth="1"/>
    <col min="12565" max="12580" width="12.875" style="12" customWidth="1"/>
    <col min="12581" max="12617" width="19.625" style="12" customWidth="1"/>
    <col min="12618" max="12819" width="14.125" style="12"/>
    <col min="12820" max="12820" width="34.25" style="12" customWidth="1"/>
    <col min="12821" max="12836" width="12.875" style="12" customWidth="1"/>
    <col min="12837" max="12873" width="19.625" style="12" customWidth="1"/>
    <col min="12874" max="13075" width="14.125" style="12"/>
    <col min="13076" max="13076" width="34.25" style="12" customWidth="1"/>
    <col min="13077" max="13092" width="12.875" style="12" customWidth="1"/>
    <col min="13093" max="13129" width="19.625" style="12" customWidth="1"/>
    <col min="13130" max="13331" width="14.125" style="12"/>
    <col min="13332" max="13332" width="34.25" style="12" customWidth="1"/>
    <col min="13333" max="13348" width="12.875" style="12" customWidth="1"/>
    <col min="13349" max="13385" width="19.625" style="12" customWidth="1"/>
    <col min="13386" max="13587" width="14.125" style="12"/>
    <col min="13588" max="13588" width="34.25" style="12" customWidth="1"/>
    <col min="13589" max="13604" width="12.875" style="12" customWidth="1"/>
    <col min="13605" max="13641" width="19.625" style="12" customWidth="1"/>
    <col min="13642" max="13843" width="14.125" style="12"/>
    <col min="13844" max="13844" width="34.25" style="12" customWidth="1"/>
    <col min="13845" max="13860" width="12.875" style="12" customWidth="1"/>
    <col min="13861" max="13897" width="19.625" style="12" customWidth="1"/>
    <col min="13898" max="14099" width="14.125" style="12"/>
    <col min="14100" max="14100" width="34.25" style="12" customWidth="1"/>
    <col min="14101" max="14116" width="12.875" style="12" customWidth="1"/>
    <col min="14117" max="14153" width="19.625" style="12" customWidth="1"/>
    <col min="14154" max="14355" width="14.125" style="12"/>
    <col min="14356" max="14356" width="34.25" style="12" customWidth="1"/>
    <col min="14357" max="14372" width="12.875" style="12" customWidth="1"/>
    <col min="14373" max="14409" width="19.625" style="12" customWidth="1"/>
    <col min="14410" max="14611" width="14.125" style="12"/>
    <col min="14612" max="14612" width="34.25" style="12" customWidth="1"/>
    <col min="14613" max="14628" width="12.875" style="12" customWidth="1"/>
    <col min="14629" max="14665" width="19.625" style="12" customWidth="1"/>
    <col min="14666" max="14867" width="14.125" style="12"/>
    <col min="14868" max="14868" width="34.25" style="12" customWidth="1"/>
    <col min="14869" max="14884" width="12.875" style="12" customWidth="1"/>
    <col min="14885" max="14921" width="19.625" style="12" customWidth="1"/>
    <col min="14922" max="15123" width="14.125" style="12"/>
    <col min="15124" max="15124" width="34.25" style="12" customWidth="1"/>
    <col min="15125" max="15140" width="12.875" style="12" customWidth="1"/>
    <col min="15141" max="15177" width="19.625" style="12" customWidth="1"/>
    <col min="15178" max="15379" width="14.125" style="12"/>
    <col min="15380" max="15380" width="34.25" style="12" customWidth="1"/>
    <col min="15381" max="15396" width="12.875" style="12" customWidth="1"/>
    <col min="15397" max="15433" width="19.625" style="12" customWidth="1"/>
    <col min="15434" max="15635" width="14.125" style="12"/>
    <col min="15636" max="15636" width="34.25" style="12" customWidth="1"/>
    <col min="15637" max="15652" width="12.875" style="12" customWidth="1"/>
    <col min="15653" max="15689" width="19.625" style="12" customWidth="1"/>
    <col min="15690" max="15891" width="14.125" style="12"/>
    <col min="15892" max="15892" width="34.25" style="12" customWidth="1"/>
    <col min="15893" max="15908" width="12.875" style="12" customWidth="1"/>
    <col min="15909" max="15945" width="19.625" style="12" customWidth="1"/>
    <col min="15946" max="16147" width="14.125" style="12"/>
    <col min="16148" max="16148" width="34.25" style="12" customWidth="1"/>
    <col min="16149" max="16164" width="12.875" style="12" customWidth="1"/>
    <col min="16165" max="16201" width="19.625" style="12" customWidth="1"/>
    <col min="16202" max="16384" width="14.125" style="12"/>
  </cols>
  <sheetData>
    <row r="1" spans="2:36">
      <c r="B1" s="11" t="s">
        <v>0</v>
      </c>
      <c r="T1" s="11" t="s">
        <v>1129</v>
      </c>
    </row>
    <row r="2" spans="2:36">
      <c r="B2" s="13" t="s">
        <v>1</v>
      </c>
      <c r="T2" s="13" t="s">
        <v>2</v>
      </c>
    </row>
    <row r="3" spans="2:36" s="7" customFormat="1" ht="28.5" customHeight="1">
      <c r="B3" s="1014" t="s">
        <v>3</v>
      </c>
      <c r="C3" s="1017" t="s">
        <v>4</v>
      </c>
      <c r="D3" s="1018"/>
      <c r="E3" s="1018"/>
      <c r="F3" s="1018"/>
      <c r="G3" s="1018"/>
      <c r="H3" s="1018"/>
      <c r="I3" s="1018"/>
      <c r="J3" s="1019"/>
      <c r="K3" s="1011" t="s">
        <v>5</v>
      </c>
      <c r="L3" s="1012"/>
      <c r="M3" s="1012"/>
      <c r="N3" s="1012"/>
      <c r="O3" s="1012"/>
      <c r="P3" s="1012"/>
      <c r="Q3" s="1012"/>
      <c r="R3" s="1013"/>
      <c r="T3" s="1014" t="s">
        <v>3</v>
      </c>
      <c r="U3" s="1017" t="s">
        <v>4</v>
      </c>
      <c r="V3" s="1018"/>
      <c r="W3" s="1018"/>
      <c r="X3" s="1018"/>
      <c r="Y3" s="1018"/>
      <c r="Z3" s="1018"/>
      <c r="AA3" s="1018"/>
      <c r="AB3" s="1019"/>
      <c r="AC3" s="1011" t="s">
        <v>5</v>
      </c>
      <c r="AD3" s="1012"/>
      <c r="AE3" s="1012"/>
      <c r="AF3" s="1012"/>
      <c r="AG3" s="1012"/>
      <c r="AH3" s="1012"/>
      <c r="AI3" s="1012"/>
      <c r="AJ3" s="1013"/>
    </row>
    <row r="4" spans="2:36" s="7" customFormat="1" ht="28.5" customHeight="1">
      <c r="B4" s="1015"/>
      <c r="C4" s="1021">
        <v>1994</v>
      </c>
      <c r="D4" s="1021"/>
      <c r="E4" s="1021"/>
      <c r="F4" s="1021"/>
      <c r="G4" s="1021"/>
      <c r="H4" s="1021"/>
      <c r="I4" s="1021"/>
      <c r="J4" s="1021"/>
      <c r="K4" s="1011">
        <v>2014</v>
      </c>
      <c r="L4" s="1012"/>
      <c r="M4" s="1012"/>
      <c r="N4" s="1012"/>
      <c r="O4" s="1012"/>
      <c r="P4" s="1012"/>
      <c r="Q4" s="1012"/>
      <c r="R4" s="1013"/>
      <c r="T4" s="1015"/>
      <c r="U4" s="1021">
        <v>1994</v>
      </c>
      <c r="V4" s="1021"/>
      <c r="W4" s="1021"/>
      <c r="X4" s="1021"/>
      <c r="Y4" s="1021"/>
      <c r="Z4" s="1021"/>
      <c r="AA4" s="1021"/>
      <c r="AB4" s="1021"/>
      <c r="AC4" s="1011">
        <v>2014</v>
      </c>
      <c r="AD4" s="1012"/>
      <c r="AE4" s="1012"/>
      <c r="AF4" s="1012"/>
      <c r="AG4" s="1012"/>
      <c r="AH4" s="1012"/>
      <c r="AI4" s="1012"/>
      <c r="AJ4" s="1013"/>
    </row>
    <row r="5" spans="2:36" s="10" customFormat="1" ht="42" customHeight="1">
      <c r="B5" s="1016"/>
      <c r="C5" s="14" t="s">
        <v>6</v>
      </c>
      <c r="D5" s="14" t="s">
        <v>7</v>
      </c>
      <c r="E5" s="14" t="s">
        <v>8</v>
      </c>
      <c r="F5" s="14" t="s">
        <v>9</v>
      </c>
      <c r="G5" s="14" t="s">
        <v>10</v>
      </c>
      <c r="H5" s="14" t="s">
        <v>11</v>
      </c>
      <c r="I5" s="14" t="s">
        <v>12</v>
      </c>
      <c r="J5" s="15" t="s">
        <v>13</v>
      </c>
      <c r="K5" s="14" t="s">
        <v>6</v>
      </c>
      <c r="L5" s="14" t="s">
        <v>14</v>
      </c>
      <c r="M5" s="14" t="s">
        <v>15</v>
      </c>
      <c r="N5" s="14" t="s">
        <v>16</v>
      </c>
      <c r="O5" s="14" t="s">
        <v>17</v>
      </c>
      <c r="P5" s="14" t="s">
        <v>18</v>
      </c>
      <c r="Q5" s="14" t="s">
        <v>19</v>
      </c>
      <c r="R5" s="15" t="s">
        <v>13</v>
      </c>
      <c r="T5" s="1020"/>
      <c r="U5" s="14" t="s">
        <v>6</v>
      </c>
      <c r="V5" s="14" t="s">
        <v>20</v>
      </c>
      <c r="W5" s="14" t="s">
        <v>21</v>
      </c>
      <c r="X5" s="14" t="s">
        <v>22</v>
      </c>
      <c r="Y5" s="14" t="s">
        <v>23</v>
      </c>
      <c r="Z5" s="14" t="s">
        <v>24</v>
      </c>
      <c r="AA5" s="14" t="s">
        <v>25</v>
      </c>
      <c r="AB5" s="15" t="s">
        <v>13</v>
      </c>
      <c r="AC5" s="14" t="s">
        <v>6</v>
      </c>
      <c r="AD5" s="14" t="s">
        <v>14</v>
      </c>
      <c r="AE5" s="14" t="s">
        <v>26</v>
      </c>
      <c r="AF5" s="14" t="s">
        <v>9</v>
      </c>
      <c r="AG5" s="14" t="s">
        <v>23</v>
      </c>
      <c r="AH5" s="14" t="s">
        <v>27</v>
      </c>
      <c r="AI5" s="14" t="s">
        <v>28</v>
      </c>
      <c r="AJ5" s="15" t="s">
        <v>13</v>
      </c>
    </row>
    <row r="6" spans="2:36" s="7" customFormat="1">
      <c r="B6" s="138" t="s">
        <v>29</v>
      </c>
      <c r="C6" s="17">
        <f>U6/1000</f>
        <v>1033.9159999999999</v>
      </c>
      <c r="D6" s="17">
        <f t="shared" ref="D6:I36" si="0">V6/1000</f>
        <v>156.511</v>
      </c>
      <c r="E6" s="17">
        <f t="shared" si="0"/>
        <v>60.945399999999999</v>
      </c>
      <c r="F6" s="17">
        <f t="shared" si="0"/>
        <v>0.50760000000000005</v>
      </c>
      <c r="G6" s="17">
        <f t="shared" si="0"/>
        <v>490.54050000000001</v>
      </c>
      <c r="H6" s="17">
        <f t="shared" si="0"/>
        <v>1509.9365</v>
      </c>
      <c r="I6" s="17">
        <f t="shared" si="0"/>
        <v>68.359399999999994</v>
      </c>
      <c r="J6" s="18">
        <f t="shared" ref="J6:J19" si="1">SUM(C6:I6)</f>
        <v>3320.7163999999998</v>
      </c>
      <c r="K6" s="17">
        <f t="shared" ref="K6:Q36" si="2">AC6/1000</f>
        <v>854.19180000000006</v>
      </c>
      <c r="L6" s="17">
        <f t="shared" si="2"/>
        <v>166.977</v>
      </c>
      <c r="M6" s="17">
        <f t="shared" si="2"/>
        <v>27.802</v>
      </c>
      <c r="N6" s="17">
        <f t="shared" si="2"/>
        <v>10.400499999999999</v>
      </c>
      <c r="O6" s="17">
        <f t="shared" si="2"/>
        <v>601.17059999999992</v>
      </c>
      <c r="P6" s="17">
        <f t="shared" si="2"/>
        <v>1031.6291999999999</v>
      </c>
      <c r="Q6" s="17">
        <f t="shared" si="2"/>
        <v>49.496499999999997</v>
      </c>
      <c r="R6" s="18">
        <f t="shared" ref="R6:R22" si="3">SUM(K6:Q6)</f>
        <v>2741.6675999999998</v>
      </c>
      <c r="T6" s="16" t="s">
        <v>29</v>
      </c>
      <c r="U6" s="17">
        <v>1033916</v>
      </c>
      <c r="V6" s="17">
        <v>156511</v>
      </c>
      <c r="W6" s="17">
        <v>60945.4</v>
      </c>
      <c r="X6" s="17">
        <v>507.6</v>
      </c>
      <c r="Y6" s="17">
        <v>490540.5</v>
      </c>
      <c r="Z6" s="17">
        <v>1509936.5</v>
      </c>
      <c r="AA6" s="17">
        <v>68359.399999999994</v>
      </c>
      <c r="AB6" s="18">
        <v>3320716.4</v>
      </c>
      <c r="AC6" s="17">
        <v>854191.8</v>
      </c>
      <c r="AD6" s="17">
        <v>166977</v>
      </c>
      <c r="AE6" s="17">
        <v>27802</v>
      </c>
      <c r="AF6" s="17">
        <v>10400.5</v>
      </c>
      <c r="AG6" s="17">
        <v>601170.6</v>
      </c>
      <c r="AH6" s="17">
        <v>1031629.2</v>
      </c>
      <c r="AI6" s="17">
        <v>49496.5</v>
      </c>
      <c r="AJ6" s="18">
        <v>2741667.5999999996</v>
      </c>
    </row>
    <row r="7" spans="2:36" s="7" customFormat="1">
      <c r="B7" s="139" t="s">
        <v>30</v>
      </c>
      <c r="C7" s="17">
        <f t="shared" ref="C7:C36" si="4">U7/1000</f>
        <v>552.65380000000005</v>
      </c>
      <c r="D7" s="17">
        <f t="shared" si="0"/>
        <v>120.7808</v>
      </c>
      <c r="E7" s="17">
        <f t="shared" si="0"/>
        <v>13.021799999999999</v>
      </c>
      <c r="F7" s="17">
        <f t="shared" si="0"/>
        <v>0.2384</v>
      </c>
      <c r="G7" s="17">
        <f t="shared" si="0"/>
        <v>310.30879999999996</v>
      </c>
      <c r="H7" s="17">
        <f t="shared" si="0"/>
        <v>356.54840000000002</v>
      </c>
      <c r="I7" s="17">
        <f t="shared" si="0"/>
        <v>8.5790000000000006</v>
      </c>
      <c r="J7" s="18">
        <f t="shared" si="1"/>
        <v>1362.1310000000001</v>
      </c>
      <c r="K7" s="17">
        <f t="shared" si="2"/>
        <v>610.73400000000004</v>
      </c>
      <c r="L7" s="17">
        <f t="shared" si="2"/>
        <v>140.86410000000001</v>
      </c>
      <c r="M7" s="17">
        <f t="shared" si="2"/>
        <v>15.910399999999999</v>
      </c>
      <c r="N7" s="17">
        <f t="shared" si="2"/>
        <v>0.60050000000000003</v>
      </c>
      <c r="O7" s="17">
        <f t="shared" si="2"/>
        <v>484.49119999999999</v>
      </c>
      <c r="P7" s="17">
        <f t="shared" si="2"/>
        <v>358.7978</v>
      </c>
      <c r="Q7" s="17">
        <f t="shared" si="2"/>
        <v>10.3811</v>
      </c>
      <c r="R7" s="18">
        <f t="shared" si="3"/>
        <v>1621.7791000000002</v>
      </c>
      <c r="T7" s="19" t="s">
        <v>30</v>
      </c>
      <c r="U7" s="17">
        <v>552653.80000000005</v>
      </c>
      <c r="V7" s="17">
        <v>120780.8</v>
      </c>
      <c r="W7" s="17">
        <v>13021.8</v>
      </c>
      <c r="X7" s="17">
        <v>238.4</v>
      </c>
      <c r="Y7" s="17">
        <v>310308.8</v>
      </c>
      <c r="Z7" s="17">
        <v>356548.4</v>
      </c>
      <c r="AA7" s="17">
        <v>8579</v>
      </c>
      <c r="AB7" s="18">
        <v>1362131</v>
      </c>
      <c r="AC7" s="17">
        <v>610734</v>
      </c>
      <c r="AD7" s="17">
        <v>140864.1</v>
      </c>
      <c r="AE7" s="17">
        <v>15910.4</v>
      </c>
      <c r="AF7" s="17">
        <v>600.5</v>
      </c>
      <c r="AG7" s="17">
        <v>484491.2</v>
      </c>
      <c r="AH7" s="17">
        <v>358797.8</v>
      </c>
      <c r="AI7" s="17">
        <v>10381.1</v>
      </c>
      <c r="AJ7" s="18">
        <v>1621779.1</v>
      </c>
    </row>
    <row r="8" spans="2:36" s="7" customFormat="1">
      <c r="B8" s="140" t="s">
        <v>31</v>
      </c>
      <c r="C8" s="17">
        <f t="shared" si="4"/>
        <v>67.838499999999996</v>
      </c>
      <c r="D8" s="17">
        <f t="shared" si="0"/>
        <v>1.8292999999999999</v>
      </c>
      <c r="E8" s="17">
        <f t="shared" si="0"/>
        <v>0</v>
      </c>
      <c r="F8" s="17">
        <f t="shared" si="0"/>
        <v>0</v>
      </c>
      <c r="G8" s="17">
        <f t="shared" si="0"/>
        <v>0.47560000000000002</v>
      </c>
      <c r="H8" s="17">
        <f t="shared" si="0"/>
        <v>9.5100999999999996</v>
      </c>
      <c r="I8" s="17">
        <f t="shared" si="0"/>
        <v>0</v>
      </c>
      <c r="J8" s="18">
        <f t="shared" si="1"/>
        <v>79.653499999999994</v>
      </c>
      <c r="K8" s="17">
        <f t="shared" si="2"/>
        <v>57.279300000000006</v>
      </c>
      <c r="L8" s="17">
        <f t="shared" si="2"/>
        <v>1.2947</v>
      </c>
      <c r="M8" s="17">
        <f t="shared" si="2"/>
        <v>0</v>
      </c>
      <c r="N8" s="17">
        <f t="shared" si="2"/>
        <v>0</v>
      </c>
      <c r="O8" s="17">
        <f t="shared" si="2"/>
        <v>1.9821</v>
      </c>
      <c r="P8" s="17">
        <f t="shared" si="2"/>
        <v>4.7385000000000002</v>
      </c>
      <c r="Q8" s="17">
        <f t="shared" si="2"/>
        <v>0</v>
      </c>
      <c r="R8" s="18">
        <f t="shared" si="3"/>
        <v>65.294600000000003</v>
      </c>
      <c r="T8" s="20" t="s">
        <v>31</v>
      </c>
      <c r="U8" s="17">
        <v>67838.5</v>
      </c>
      <c r="V8" s="17">
        <v>1829.3</v>
      </c>
      <c r="W8" s="17"/>
      <c r="X8" s="17"/>
      <c r="Y8" s="17">
        <v>475.6</v>
      </c>
      <c r="Z8" s="17">
        <v>9510.1</v>
      </c>
      <c r="AA8" s="17"/>
      <c r="AB8" s="18">
        <v>79653.500000000015</v>
      </c>
      <c r="AC8" s="17">
        <v>57279.3</v>
      </c>
      <c r="AD8" s="17">
        <v>1294.7</v>
      </c>
      <c r="AE8" s="17"/>
      <c r="AF8" s="17"/>
      <c r="AG8" s="17">
        <v>1982.1</v>
      </c>
      <c r="AH8" s="17">
        <v>4738.5</v>
      </c>
      <c r="AI8" s="17"/>
      <c r="AJ8" s="18">
        <v>65294.6</v>
      </c>
    </row>
    <row r="9" spans="2:36" s="7" customFormat="1">
      <c r="B9" s="139" t="s">
        <v>32</v>
      </c>
      <c r="C9" s="17">
        <f t="shared" si="4"/>
        <v>484.81529999999998</v>
      </c>
      <c r="D9" s="17">
        <f t="shared" si="0"/>
        <v>118.9515</v>
      </c>
      <c r="E9" s="17">
        <f t="shared" si="0"/>
        <v>13.021799999999999</v>
      </c>
      <c r="F9" s="17">
        <f t="shared" si="0"/>
        <v>0.2384</v>
      </c>
      <c r="G9" s="17">
        <f t="shared" si="0"/>
        <v>309.83330000000001</v>
      </c>
      <c r="H9" s="17">
        <f t="shared" si="0"/>
        <v>347.03829999999999</v>
      </c>
      <c r="I9" s="17">
        <f t="shared" si="0"/>
        <v>8.5790000000000006</v>
      </c>
      <c r="J9" s="18">
        <f t="shared" si="1"/>
        <v>1282.4775999999999</v>
      </c>
      <c r="K9" s="17">
        <f t="shared" si="2"/>
        <v>553.4547</v>
      </c>
      <c r="L9" s="17">
        <f t="shared" si="2"/>
        <v>139.5694</v>
      </c>
      <c r="M9" s="17">
        <f t="shared" si="2"/>
        <v>15.910399999999999</v>
      </c>
      <c r="N9" s="17">
        <f t="shared" si="2"/>
        <v>0.60050000000000003</v>
      </c>
      <c r="O9" s="17">
        <f t="shared" si="2"/>
        <v>482.50909999999999</v>
      </c>
      <c r="P9" s="17">
        <f t="shared" si="2"/>
        <v>354.05940000000004</v>
      </c>
      <c r="Q9" s="17">
        <f t="shared" si="2"/>
        <v>10.3811</v>
      </c>
      <c r="R9" s="18">
        <f t="shared" si="3"/>
        <v>1556.4846000000002</v>
      </c>
      <c r="T9" s="19" t="s">
        <v>32</v>
      </c>
      <c r="U9" s="17">
        <v>484815.3</v>
      </c>
      <c r="V9" s="17">
        <v>118951.5</v>
      </c>
      <c r="W9" s="17">
        <v>13021.8</v>
      </c>
      <c r="X9" s="17">
        <v>238.4</v>
      </c>
      <c r="Y9" s="17">
        <v>309833.3</v>
      </c>
      <c r="Z9" s="17">
        <v>347038.3</v>
      </c>
      <c r="AA9" s="17">
        <v>8579</v>
      </c>
      <c r="AB9" s="18">
        <v>1282477.6000000001</v>
      </c>
      <c r="AC9" s="17">
        <v>553454.69999999995</v>
      </c>
      <c r="AD9" s="17">
        <v>139569.4</v>
      </c>
      <c r="AE9" s="17">
        <v>15910.4</v>
      </c>
      <c r="AF9" s="17">
        <v>600.5</v>
      </c>
      <c r="AG9" s="17">
        <v>482509.1</v>
      </c>
      <c r="AH9" s="17">
        <v>354059.4</v>
      </c>
      <c r="AI9" s="17">
        <v>10381.1</v>
      </c>
      <c r="AJ9" s="18">
        <v>1556484.6</v>
      </c>
    </row>
    <row r="10" spans="2:36" s="7" customFormat="1">
      <c r="B10" s="139" t="s">
        <v>33</v>
      </c>
      <c r="C10" s="17">
        <f t="shared" si="4"/>
        <v>481.26229999999998</v>
      </c>
      <c r="D10" s="17">
        <f t="shared" si="0"/>
        <v>35.730199999999996</v>
      </c>
      <c r="E10" s="17">
        <f t="shared" si="0"/>
        <v>47.9236</v>
      </c>
      <c r="F10" s="17">
        <f t="shared" si="0"/>
        <v>0.26919999999999999</v>
      </c>
      <c r="G10" s="17">
        <f t="shared" si="0"/>
        <v>180.23160000000001</v>
      </c>
      <c r="H10" s="17">
        <f t="shared" si="0"/>
        <v>1153.3881999999999</v>
      </c>
      <c r="I10" s="17">
        <f t="shared" si="0"/>
        <v>59.7804</v>
      </c>
      <c r="J10" s="18">
        <f t="shared" si="1"/>
        <v>1958.5854999999999</v>
      </c>
      <c r="K10" s="17">
        <f t="shared" si="2"/>
        <v>243.4579</v>
      </c>
      <c r="L10" s="17">
        <f t="shared" si="2"/>
        <v>26.1129</v>
      </c>
      <c r="M10" s="17">
        <f t="shared" si="2"/>
        <v>11.8916</v>
      </c>
      <c r="N10" s="17">
        <f t="shared" si="2"/>
        <v>9.8001000000000005</v>
      </c>
      <c r="O10" s="17">
        <f t="shared" si="2"/>
        <v>116.6794</v>
      </c>
      <c r="P10" s="17">
        <f t="shared" si="2"/>
        <v>672.83130000000006</v>
      </c>
      <c r="Q10" s="17">
        <f t="shared" si="2"/>
        <v>39.115400000000001</v>
      </c>
      <c r="R10" s="18">
        <f t="shared" si="3"/>
        <v>1119.8886</v>
      </c>
      <c r="T10" s="19" t="s">
        <v>33</v>
      </c>
      <c r="U10" s="17">
        <v>481262.3</v>
      </c>
      <c r="V10" s="17">
        <v>35730.199999999997</v>
      </c>
      <c r="W10" s="17">
        <v>47923.6</v>
      </c>
      <c r="X10" s="17">
        <v>269.2</v>
      </c>
      <c r="Y10" s="17">
        <v>180231.6</v>
      </c>
      <c r="Z10" s="17">
        <v>1153388.2</v>
      </c>
      <c r="AA10" s="17">
        <v>59780.4</v>
      </c>
      <c r="AB10" s="18">
        <v>1958585.4999999998</v>
      </c>
      <c r="AC10" s="17">
        <v>243457.9</v>
      </c>
      <c r="AD10" s="17">
        <v>26112.9</v>
      </c>
      <c r="AE10" s="17">
        <v>11891.6</v>
      </c>
      <c r="AF10" s="17">
        <v>9800.1</v>
      </c>
      <c r="AG10" s="17">
        <v>116679.4</v>
      </c>
      <c r="AH10" s="17">
        <v>672831.3</v>
      </c>
      <c r="AI10" s="17">
        <v>39115.4</v>
      </c>
      <c r="AJ10" s="18">
        <v>1119888.5999999999</v>
      </c>
    </row>
    <row r="11" spans="2:36" s="7" customFormat="1">
      <c r="B11" s="139" t="s">
        <v>34</v>
      </c>
      <c r="C11" s="17">
        <f t="shared" si="4"/>
        <v>480.04730000000001</v>
      </c>
      <c r="D11" s="17">
        <f t="shared" si="0"/>
        <v>35.730199999999996</v>
      </c>
      <c r="E11" s="17">
        <f t="shared" si="0"/>
        <v>47.9236</v>
      </c>
      <c r="F11" s="17">
        <f t="shared" si="0"/>
        <v>0.26919999999999999</v>
      </c>
      <c r="G11" s="17">
        <f t="shared" si="0"/>
        <v>180.23160000000001</v>
      </c>
      <c r="H11" s="17">
        <f t="shared" si="0"/>
        <v>1152.3089</v>
      </c>
      <c r="I11" s="17">
        <f t="shared" si="0"/>
        <v>59.7804</v>
      </c>
      <c r="J11" s="18">
        <f t="shared" si="1"/>
        <v>1956.2912000000001</v>
      </c>
      <c r="K11" s="17">
        <f t="shared" si="2"/>
        <v>242.16720000000001</v>
      </c>
      <c r="L11" s="17">
        <f t="shared" si="2"/>
        <v>26.1129</v>
      </c>
      <c r="M11" s="17">
        <f t="shared" si="2"/>
        <v>11.8916</v>
      </c>
      <c r="N11" s="17">
        <f t="shared" si="2"/>
        <v>9.8001000000000005</v>
      </c>
      <c r="O11" s="17">
        <f t="shared" si="2"/>
        <v>116.6794</v>
      </c>
      <c r="P11" s="17">
        <f t="shared" si="2"/>
        <v>672.51409999999998</v>
      </c>
      <c r="Q11" s="17">
        <f t="shared" si="2"/>
        <v>39.115400000000001</v>
      </c>
      <c r="R11" s="18">
        <f t="shared" si="3"/>
        <v>1118.2806999999998</v>
      </c>
      <c r="T11" s="19" t="s">
        <v>34</v>
      </c>
      <c r="U11" s="17">
        <v>480047.3</v>
      </c>
      <c r="V11" s="17">
        <v>35730.199999999997</v>
      </c>
      <c r="W11" s="17">
        <v>47923.6</v>
      </c>
      <c r="X11" s="17">
        <v>269.2</v>
      </c>
      <c r="Y11" s="17">
        <v>180231.6</v>
      </c>
      <c r="Z11" s="17">
        <v>1152308.8999999999</v>
      </c>
      <c r="AA11" s="17">
        <v>59780.4</v>
      </c>
      <c r="AB11" s="18">
        <v>1956291.1999999997</v>
      </c>
      <c r="AC11" s="17">
        <v>242167.2</v>
      </c>
      <c r="AD11" s="17">
        <v>26112.9</v>
      </c>
      <c r="AE11" s="17">
        <v>11891.6</v>
      </c>
      <c r="AF11" s="17">
        <v>9800.1</v>
      </c>
      <c r="AG11" s="17">
        <v>116679.4</v>
      </c>
      <c r="AH11" s="17">
        <v>672514.1</v>
      </c>
      <c r="AI11" s="17">
        <v>39115.4</v>
      </c>
      <c r="AJ11" s="18">
        <v>1118280.6999999997</v>
      </c>
    </row>
    <row r="12" spans="2:36" s="7" customFormat="1">
      <c r="B12" s="139" t="s">
        <v>35</v>
      </c>
      <c r="C12" s="17">
        <f t="shared" si="4"/>
        <v>1.2150000000000001</v>
      </c>
      <c r="D12" s="17">
        <f t="shared" si="0"/>
        <v>0</v>
      </c>
      <c r="E12" s="17">
        <f t="shared" si="0"/>
        <v>0</v>
      </c>
      <c r="F12" s="17">
        <f t="shared" si="0"/>
        <v>0</v>
      </c>
      <c r="G12" s="17">
        <f t="shared" si="0"/>
        <v>0</v>
      </c>
      <c r="H12" s="17">
        <f t="shared" si="0"/>
        <v>0</v>
      </c>
      <c r="I12" s="17">
        <f t="shared" si="0"/>
        <v>0</v>
      </c>
      <c r="J12" s="18">
        <f t="shared" si="1"/>
        <v>1.2150000000000001</v>
      </c>
      <c r="K12" s="17">
        <f t="shared" si="2"/>
        <v>1.2907</v>
      </c>
      <c r="L12" s="17">
        <f t="shared" si="2"/>
        <v>0</v>
      </c>
      <c r="M12" s="17">
        <f t="shared" si="2"/>
        <v>0</v>
      </c>
      <c r="N12" s="17">
        <f t="shared" si="2"/>
        <v>0</v>
      </c>
      <c r="O12" s="17">
        <f t="shared" si="2"/>
        <v>0</v>
      </c>
      <c r="P12" s="17">
        <f t="shared" si="2"/>
        <v>0</v>
      </c>
      <c r="Q12" s="17">
        <f t="shared" si="2"/>
        <v>0</v>
      </c>
      <c r="R12" s="18">
        <f t="shared" si="3"/>
        <v>1.2907</v>
      </c>
      <c r="T12" s="19" t="s">
        <v>35</v>
      </c>
      <c r="U12" s="17">
        <v>1215</v>
      </c>
      <c r="V12" s="17">
        <v>0</v>
      </c>
      <c r="W12" s="17"/>
      <c r="X12" s="17"/>
      <c r="Y12" s="17"/>
      <c r="Z12" s="17"/>
      <c r="AA12" s="17"/>
      <c r="AB12" s="18">
        <v>1215</v>
      </c>
      <c r="AC12" s="17">
        <v>1290.7</v>
      </c>
      <c r="AD12" s="17">
        <v>0</v>
      </c>
      <c r="AE12" s="17"/>
      <c r="AF12" s="17"/>
      <c r="AG12" s="17"/>
      <c r="AH12" s="17"/>
      <c r="AI12" s="17"/>
      <c r="AJ12" s="18">
        <v>1290.7</v>
      </c>
    </row>
    <row r="13" spans="2:36" s="7" customFormat="1">
      <c r="B13" s="139" t="s">
        <v>36</v>
      </c>
      <c r="C13" s="17">
        <f t="shared" si="4"/>
        <v>0</v>
      </c>
      <c r="D13" s="17">
        <f t="shared" si="0"/>
        <v>0</v>
      </c>
      <c r="E13" s="17">
        <f t="shared" si="0"/>
        <v>0</v>
      </c>
      <c r="F13" s="17">
        <f t="shared" si="0"/>
        <v>0</v>
      </c>
      <c r="G13" s="17">
        <f t="shared" si="0"/>
        <v>0</v>
      </c>
      <c r="H13" s="17">
        <f t="shared" si="0"/>
        <v>1.0792999999999999</v>
      </c>
      <c r="I13" s="17">
        <f t="shared" si="0"/>
        <v>0</v>
      </c>
      <c r="J13" s="18">
        <f t="shared" si="1"/>
        <v>1.0792999999999999</v>
      </c>
      <c r="K13" s="17">
        <f t="shared" si="2"/>
        <v>0</v>
      </c>
      <c r="L13" s="17">
        <f t="shared" si="2"/>
        <v>0</v>
      </c>
      <c r="M13" s="17">
        <f t="shared" si="2"/>
        <v>0</v>
      </c>
      <c r="N13" s="17">
        <f t="shared" si="2"/>
        <v>0</v>
      </c>
      <c r="O13" s="17">
        <f t="shared" si="2"/>
        <v>0</v>
      </c>
      <c r="P13" s="17">
        <f t="shared" si="2"/>
        <v>0.31719999999999998</v>
      </c>
      <c r="Q13" s="17">
        <f t="shared" si="2"/>
        <v>0</v>
      </c>
      <c r="R13" s="18">
        <f t="shared" si="3"/>
        <v>0.31719999999999998</v>
      </c>
      <c r="T13" s="19" t="s">
        <v>36</v>
      </c>
      <c r="U13" s="17"/>
      <c r="V13" s="17"/>
      <c r="W13" s="17"/>
      <c r="X13" s="17"/>
      <c r="Y13" s="17"/>
      <c r="Z13" s="17">
        <v>1079.3</v>
      </c>
      <c r="AA13" s="17"/>
      <c r="AB13" s="18">
        <v>1079.3</v>
      </c>
      <c r="AC13" s="17"/>
      <c r="AD13" s="17"/>
      <c r="AE13" s="17"/>
      <c r="AF13" s="17"/>
      <c r="AG13" s="17"/>
      <c r="AH13" s="17">
        <v>317.2</v>
      </c>
      <c r="AI13" s="17"/>
      <c r="AJ13" s="18">
        <v>317.2</v>
      </c>
    </row>
    <row r="14" spans="2:36" s="7" customFormat="1">
      <c r="B14" s="140" t="s">
        <v>37</v>
      </c>
      <c r="C14" s="17">
        <f t="shared" si="4"/>
        <v>742.67600000000004</v>
      </c>
      <c r="D14" s="17">
        <f t="shared" si="0"/>
        <v>34.410400000000003</v>
      </c>
      <c r="E14" s="17">
        <f t="shared" si="0"/>
        <v>1655.5017</v>
      </c>
      <c r="F14" s="17">
        <f t="shared" si="0"/>
        <v>939.89530000000002</v>
      </c>
      <c r="G14" s="17">
        <f t="shared" si="0"/>
        <v>334.0883</v>
      </c>
      <c r="H14" s="17">
        <f t="shared" si="0"/>
        <v>1180.4676999999999</v>
      </c>
      <c r="I14" s="17">
        <f t="shared" si="0"/>
        <v>31.3629</v>
      </c>
      <c r="J14" s="18">
        <f t="shared" si="1"/>
        <v>4918.4022999999997</v>
      </c>
      <c r="K14" s="17">
        <f t="shared" si="2"/>
        <v>1019.3856999999999</v>
      </c>
      <c r="L14" s="17">
        <f t="shared" si="2"/>
        <v>99.659700000000001</v>
      </c>
      <c r="M14" s="17">
        <f t="shared" si="2"/>
        <v>2505.9761000000003</v>
      </c>
      <c r="N14" s="17">
        <f t="shared" si="2"/>
        <v>970.08339999999998</v>
      </c>
      <c r="O14" s="17">
        <f t="shared" si="2"/>
        <v>598.19090000000006</v>
      </c>
      <c r="P14" s="17">
        <f t="shared" si="2"/>
        <v>1695.5170000000001</v>
      </c>
      <c r="Q14" s="17">
        <f t="shared" si="2"/>
        <v>53.900400000000005</v>
      </c>
      <c r="R14" s="18">
        <f t="shared" si="3"/>
        <v>6942.7132000000001</v>
      </c>
      <c r="T14" s="47" t="s">
        <v>37</v>
      </c>
      <c r="U14" s="48">
        <v>742676</v>
      </c>
      <c r="V14" s="48">
        <v>34410.400000000001</v>
      </c>
      <c r="W14" s="48">
        <v>1655501.7</v>
      </c>
      <c r="X14" s="48">
        <v>939895.3</v>
      </c>
      <c r="Y14" s="48">
        <v>334088.3</v>
      </c>
      <c r="Z14" s="48">
        <v>1180467.7</v>
      </c>
      <c r="AA14" s="48">
        <v>31362.9</v>
      </c>
      <c r="AB14" s="49">
        <v>4918402.3000000007</v>
      </c>
      <c r="AC14" s="48">
        <v>1019385.7</v>
      </c>
      <c r="AD14" s="48">
        <v>99659.7</v>
      </c>
      <c r="AE14" s="48">
        <v>2505976.1</v>
      </c>
      <c r="AF14" s="48">
        <v>970083.4</v>
      </c>
      <c r="AG14" s="48">
        <v>598190.9</v>
      </c>
      <c r="AH14" s="48">
        <v>1695517</v>
      </c>
      <c r="AI14" s="48">
        <v>53900.4</v>
      </c>
      <c r="AJ14" s="49">
        <v>6942713.2000000011</v>
      </c>
    </row>
    <row r="15" spans="2:36" s="7" customFormat="1">
      <c r="B15" s="139" t="s">
        <v>38</v>
      </c>
      <c r="C15" s="17">
        <f t="shared" si="4"/>
        <v>164.255</v>
      </c>
      <c r="D15" s="17">
        <f t="shared" si="0"/>
        <v>11.359500000000001</v>
      </c>
      <c r="E15" s="17">
        <f t="shared" si="0"/>
        <v>190.94910000000002</v>
      </c>
      <c r="F15" s="17">
        <f t="shared" si="0"/>
        <v>221.22920000000002</v>
      </c>
      <c r="G15" s="17">
        <f t="shared" si="0"/>
        <v>169.31879999999998</v>
      </c>
      <c r="H15" s="17">
        <f t="shared" si="0"/>
        <v>594.93690000000004</v>
      </c>
      <c r="I15" s="17">
        <f t="shared" si="0"/>
        <v>17.4252</v>
      </c>
      <c r="J15" s="18">
        <f t="shared" si="1"/>
        <v>1369.4737</v>
      </c>
      <c r="K15" s="17">
        <f t="shared" si="2"/>
        <v>227.21379999999999</v>
      </c>
      <c r="L15" s="17">
        <f t="shared" si="2"/>
        <v>16.829099999999997</v>
      </c>
      <c r="M15" s="17">
        <f t="shared" si="2"/>
        <v>333.375</v>
      </c>
      <c r="N15" s="17">
        <f t="shared" si="2"/>
        <v>46.940400000000004</v>
      </c>
      <c r="O15" s="17">
        <f t="shared" si="2"/>
        <v>93.949600000000004</v>
      </c>
      <c r="P15" s="17">
        <f t="shared" si="2"/>
        <v>890.1549</v>
      </c>
      <c r="Q15" s="17">
        <f t="shared" si="2"/>
        <v>33.031699999999994</v>
      </c>
      <c r="R15" s="18">
        <f t="shared" si="3"/>
        <v>1641.4944999999998</v>
      </c>
      <c r="T15" s="19" t="s">
        <v>38</v>
      </c>
      <c r="U15" s="17">
        <v>164255</v>
      </c>
      <c r="V15" s="17">
        <v>11359.5</v>
      </c>
      <c r="W15" s="17">
        <v>190949.1</v>
      </c>
      <c r="X15" s="17">
        <v>221229.2</v>
      </c>
      <c r="Y15" s="17">
        <v>169318.8</v>
      </c>
      <c r="Z15" s="17">
        <v>594936.9</v>
      </c>
      <c r="AA15" s="17">
        <v>17425.2</v>
      </c>
      <c r="AB15" s="18">
        <v>1369473.7</v>
      </c>
      <c r="AC15" s="17">
        <v>227213.8</v>
      </c>
      <c r="AD15" s="17">
        <v>16829.099999999999</v>
      </c>
      <c r="AE15" s="17">
        <v>333375</v>
      </c>
      <c r="AF15" s="17">
        <v>46940.4</v>
      </c>
      <c r="AG15" s="17">
        <v>93949.6</v>
      </c>
      <c r="AH15" s="17">
        <v>890154.9</v>
      </c>
      <c r="AI15" s="17">
        <v>33031.699999999997</v>
      </c>
      <c r="AJ15" s="18">
        <v>1641494.5</v>
      </c>
    </row>
    <row r="16" spans="2:36" s="7" customFormat="1">
      <c r="B16" s="139" t="s">
        <v>39</v>
      </c>
      <c r="C16" s="17">
        <f t="shared" si="4"/>
        <v>30.785700000000002</v>
      </c>
      <c r="D16" s="17">
        <f t="shared" si="0"/>
        <v>7.8171999999999997</v>
      </c>
      <c r="E16" s="17">
        <f t="shared" si="0"/>
        <v>1002.7247</v>
      </c>
      <c r="F16" s="17">
        <f t="shared" si="0"/>
        <v>476.22140000000002</v>
      </c>
      <c r="G16" s="17">
        <f t="shared" si="0"/>
        <v>35.513599999999997</v>
      </c>
      <c r="H16" s="17">
        <f t="shared" si="0"/>
        <v>0</v>
      </c>
      <c r="I16" s="17">
        <f t="shared" si="0"/>
        <v>0.86960000000000004</v>
      </c>
      <c r="J16" s="18">
        <f t="shared" si="1"/>
        <v>1553.9322</v>
      </c>
      <c r="K16" s="17">
        <f t="shared" si="2"/>
        <v>43.6569</v>
      </c>
      <c r="L16" s="17">
        <f t="shared" si="2"/>
        <v>8.014800000000001</v>
      </c>
      <c r="M16" s="17">
        <f t="shared" si="2"/>
        <v>898.74330000000009</v>
      </c>
      <c r="N16" s="17">
        <f t="shared" si="2"/>
        <v>356.07390000000004</v>
      </c>
      <c r="O16" s="17">
        <f t="shared" si="2"/>
        <v>30.944200000000002</v>
      </c>
      <c r="P16" s="17">
        <f t="shared" si="2"/>
        <v>0</v>
      </c>
      <c r="Q16" s="17">
        <f t="shared" si="2"/>
        <v>2.3048000000000002</v>
      </c>
      <c r="R16" s="18">
        <f t="shared" si="3"/>
        <v>1339.7379000000001</v>
      </c>
      <c r="T16" s="19" t="s">
        <v>39</v>
      </c>
      <c r="U16" s="17">
        <v>30785.7</v>
      </c>
      <c r="V16" s="17">
        <v>7817.2</v>
      </c>
      <c r="W16" s="17">
        <v>1002724.7</v>
      </c>
      <c r="X16" s="17">
        <v>476221.4</v>
      </c>
      <c r="Y16" s="17">
        <v>35513.599999999999</v>
      </c>
      <c r="Z16" s="17"/>
      <c r="AA16" s="17">
        <v>869.6</v>
      </c>
      <c r="AB16" s="18">
        <v>1553932.2000000002</v>
      </c>
      <c r="AC16" s="17">
        <v>43656.9</v>
      </c>
      <c r="AD16" s="17">
        <v>8014.8</v>
      </c>
      <c r="AE16" s="17">
        <v>898743.3</v>
      </c>
      <c r="AF16" s="17">
        <v>356073.9</v>
      </c>
      <c r="AG16" s="17">
        <v>30944.2</v>
      </c>
      <c r="AH16" s="17"/>
      <c r="AI16" s="17">
        <v>2304.8000000000002</v>
      </c>
      <c r="AJ16" s="18">
        <v>1339737.8999999999</v>
      </c>
    </row>
    <row r="17" spans="2:36" s="7" customFormat="1">
      <c r="B17" s="139" t="s">
        <v>40</v>
      </c>
      <c r="C17" s="17">
        <f t="shared" si="4"/>
        <v>30.782900000000001</v>
      </c>
      <c r="D17" s="17">
        <f t="shared" si="0"/>
        <v>0.95599999999999996</v>
      </c>
      <c r="E17" s="17">
        <f t="shared" si="0"/>
        <v>214.38470000000001</v>
      </c>
      <c r="F17" s="17">
        <f t="shared" si="0"/>
        <v>192.20359999999999</v>
      </c>
      <c r="G17" s="17">
        <f t="shared" si="0"/>
        <v>35.8063</v>
      </c>
      <c r="H17" s="17">
        <f t="shared" si="0"/>
        <v>103.6148</v>
      </c>
      <c r="I17" s="21">
        <f t="shared" si="0"/>
        <v>11.694700000000001</v>
      </c>
      <c r="J17" s="18">
        <f t="shared" si="1"/>
        <v>589.44299999999998</v>
      </c>
      <c r="K17" s="17">
        <f t="shared" si="2"/>
        <v>29.5579</v>
      </c>
      <c r="L17" s="17">
        <f t="shared" si="2"/>
        <v>2.9944000000000002</v>
      </c>
      <c r="M17" s="17">
        <f t="shared" si="2"/>
        <v>634.80119999999999</v>
      </c>
      <c r="N17" s="17">
        <f t="shared" si="2"/>
        <v>478.91500000000002</v>
      </c>
      <c r="O17" s="17">
        <f t="shared" si="2"/>
        <v>89.795600000000007</v>
      </c>
      <c r="P17" s="17">
        <f t="shared" si="2"/>
        <v>120.92660000000001</v>
      </c>
      <c r="Q17" s="21">
        <f t="shared" si="2"/>
        <v>14.420299999999999</v>
      </c>
      <c r="R17" s="18">
        <f t="shared" si="3"/>
        <v>1371.4109999999998</v>
      </c>
      <c r="T17" s="19" t="s">
        <v>40</v>
      </c>
      <c r="U17" s="17">
        <v>30782.9</v>
      </c>
      <c r="V17" s="17">
        <v>956</v>
      </c>
      <c r="W17" s="17">
        <v>214384.7</v>
      </c>
      <c r="X17" s="17">
        <v>192203.6</v>
      </c>
      <c r="Y17" s="17">
        <v>35806.300000000003</v>
      </c>
      <c r="Z17" s="17">
        <v>103614.8</v>
      </c>
      <c r="AA17" s="21">
        <v>11694.7</v>
      </c>
      <c r="AB17" s="18">
        <v>589443</v>
      </c>
      <c r="AC17" s="17">
        <v>29557.9</v>
      </c>
      <c r="AD17" s="17">
        <v>2994.4</v>
      </c>
      <c r="AE17" s="17">
        <v>634801.19999999995</v>
      </c>
      <c r="AF17" s="17">
        <v>478915</v>
      </c>
      <c r="AG17" s="17">
        <v>89795.6</v>
      </c>
      <c r="AH17" s="17">
        <v>120926.6</v>
      </c>
      <c r="AI17" s="21">
        <v>14420.3</v>
      </c>
      <c r="AJ17" s="18">
        <v>1371411.0000000002</v>
      </c>
    </row>
    <row r="18" spans="2:36" s="7" customFormat="1">
      <c r="B18" s="139" t="s">
        <v>41</v>
      </c>
      <c r="C18" s="17">
        <f t="shared" si="4"/>
        <v>151.7089</v>
      </c>
      <c r="D18" s="17">
        <f t="shared" si="0"/>
        <v>6.8540000000000001</v>
      </c>
      <c r="E18" s="17">
        <f t="shared" si="0"/>
        <v>147.30960000000002</v>
      </c>
      <c r="F18" s="17">
        <f t="shared" si="0"/>
        <v>21.527699999999999</v>
      </c>
      <c r="G18" s="17">
        <f t="shared" si="0"/>
        <v>56.975000000000001</v>
      </c>
      <c r="H18" s="17">
        <f t="shared" si="0"/>
        <v>129.19139999999999</v>
      </c>
      <c r="I18" s="21">
        <f t="shared" si="0"/>
        <v>0.14759999999999998</v>
      </c>
      <c r="J18" s="18">
        <f t="shared" si="1"/>
        <v>513.71420000000012</v>
      </c>
      <c r="K18" s="17">
        <f t="shared" si="2"/>
        <v>202.8897</v>
      </c>
      <c r="L18" s="17">
        <f t="shared" si="2"/>
        <v>64.496899999999997</v>
      </c>
      <c r="M18" s="17">
        <f t="shared" si="2"/>
        <v>159.10989999999998</v>
      </c>
      <c r="N18" s="17">
        <f t="shared" si="2"/>
        <v>35.436699999999995</v>
      </c>
      <c r="O18" s="17">
        <f t="shared" si="2"/>
        <v>160.32920000000001</v>
      </c>
      <c r="P18" s="17">
        <f t="shared" si="2"/>
        <v>169.78639999999999</v>
      </c>
      <c r="Q18" s="21">
        <f t="shared" si="2"/>
        <v>2.8740999999999999</v>
      </c>
      <c r="R18" s="18">
        <f t="shared" si="3"/>
        <v>794.92289999999991</v>
      </c>
      <c r="T18" s="19" t="s">
        <v>41</v>
      </c>
      <c r="U18" s="17">
        <v>151708.9</v>
      </c>
      <c r="V18" s="17">
        <v>6854</v>
      </c>
      <c r="W18" s="17">
        <v>147309.6</v>
      </c>
      <c r="X18" s="17">
        <v>21527.7</v>
      </c>
      <c r="Y18" s="17">
        <v>56975</v>
      </c>
      <c r="Z18" s="17">
        <v>129191.4</v>
      </c>
      <c r="AA18" s="21">
        <v>147.6</v>
      </c>
      <c r="AB18" s="18">
        <v>513714.19999999995</v>
      </c>
      <c r="AC18" s="17">
        <v>202889.7</v>
      </c>
      <c r="AD18" s="17">
        <v>64496.9</v>
      </c>
      <c r="AE18" s="17">
        <v>159109.9</v>
      </c>
      <c r="AF18" s="17">
        <v>35436.699999999997</v>
      </c>
      <c r="AG18" s="17">
        <v>160329.20000000001</v>
      </c>
      <c r="AH18" s="17">
        <v>169786.4</v>
      </c>
      <c r="AI18" s="21">
        <v>2874.1</v>
      </c>
      <c r="AJ18" s="18">
        <v>794922.9</v>
      </c>
    </row>
    <row r="19" spans="2:36" s="7" customFormat="1">
      <c r="B19" s="140" t="s">
        <v>42</v>
      </c>
      <c r="C19" s="17">
        <f t="shared" si="4"/>
        <v>151.0915</v>
      </c>
      <c r="D19" s="17">
        <f t="shared" si="0"/>
        <v>6.5983999999999998</v>
      </c>
      <c r="E19" s="17">
        <f t="shared" si="0"/>
        <v>142.09950000000001</v>
      </c>
      <c r="F19" s="17">
        <f t="shared" si="0"/>
        <v>19.232800000000001</v>
      </c>
      <c r="G19" s="17">
        <f t="shared" si="0"/>
        <v>17.329000000000001</v>
      </c>
      <c r="H19" s="17">
        <f t="shared" si="0"/>
        <v>124.89149999999999</v>
      </c>
      <c r="I19" s="17">
        <f t="shared" si="0"/>
        <v>0</v>
      </c>
      <c r="J19" s="18">
        <f t="shared" si="1"/>
        <v>461.24270000000001</v>
      </c>
      <c r="K19" s="17">
        <f t="shared" si="2"/>
        <v>193.9307</v>
      </c>
      <c r="L19" s="17">
        <f t="shared" si="2"/>
        <v>64.398399999999995</v>
      </c>
      <c r="M19" s="17">
        <f t="shared" si="2"/>
        <v>145.70829999999998</v>
      </c>
      <c r="N19" s="17">
        <f t="shared" si="2"/>
        <v>34.145300000000006</v>
      </c>
      <c r="O19" s="17">
        <f t="shared" si="2"/>
        <v>90.887299999999996</v>
      </c>
      <c r="P19" s="17">
        <f t="shared" si="2"/>
        <v>161.47800000000001</v>
      </c>
      <c r="Q19" s="17">
        <f t="shared" si="2"/>
        <v>0</v>
      </c>
      <c r="R19" s="18">
        <f t="shared" si="3"/>
        <v>690.548</v>
      </c>
      <c r="T19" s="20" t="s">
        <v>42</v>
      </c>
      <c r="U19" s="17">
        <v>151091.5</v>
      </c>
      <c r="V19" s="17">
        <v>6598.4</v>
      </c>
      <c r="W19" s="17">
        <v>142099.5</v>
      </c>
      <c r="X19" s="17">
        <v>19232.8</v>
      </c>
      <c r="Y19" s="17">
        <v>17329</v>
      </c>
      <c r="Z19" s="17">
        <v>124891.5</v>
      </c>
      <c r="AA19" s="17"/>
      <c r="AB19" s="18">
        <v>461242.7</v>
      </c>
      <c r="AC19" s="17">
        <v>193930.7</v>
      </c>
      <c r="AD19" s="17">
        <v>64398.400000000001</v>
      </c>
      <c r="AE19" s="17">
        <v>145708.29999999999</v>
      </c>
      <c r="AF19" s="17">
        <v>34145.300000000003</v>
      </c>
      <c r="AG19" s="17">
        <v>90887.3</v>
      </c>
      <c r="AH19" s="17">
        <v>161478</v>
      </c>
      <c r="AI19" s="17">
        <v>0</v>
      </c>
      <c r="AJ19" s="18">
        <v>690548</v>
      </c>
    </row>
    <row r="20" spans="2:36" s="7" customFormat="1">
      <c r="B20" s="139" t="s">
        <v>43</v>
      </c>
      <c r="C20" s="17">
        <f t="shared" si="4"/>
        <v>0</v>
      </c>
      <c r="D20" s="17">
        <f t="shared" si="0"/>
        <v>0</v>
      </c>
      <c r="E20" s="17">
        <f t="shared" si="0"/>
        <v>0</v>
      </c>
      <c r="F20" s="17">
        <f t="shared" si="0"/>
        <v>0</v>
      </c>
      <c r="G20" s="17">
        <f t="shared" si="0"/>
        <v>0</v>
      </c>
      <c r="H20" s="17">
        <f t="shared" si="0"/>
        <v>0</v>
      </c>
      <c r="I20" s="17">
        <f t="shared" si="0"/>
        <v>0</v>
      </c>
      <c r="J20" s="18">
        <v>0</v>
      </c>
      <c r="K20" s="17">
        <f t="shared" si="2"/>
        <v>2.8866999999999998</v>
      </c>
      <c r="L20" s="17">
        <f t="shared" si="2"/>
        <v>0</v>
      </c>
      <c r="M20" s="17">
        <f t="shared" si="2"/>
        <v>86.474399999999989</v>
      </c>
      <c r="N20" s="17">
        <f t="shared" si="2"/>
        <v>0</v>
      </c>
      <c r="O20" s="17">
        <f t="shared" si="2"/>
        <v>4.6600000000000003E-2</v>
      </c>
      <c r="P20" s="17">
        <f t="shared" si="2"/>
        <v>0.7016</v>
      </c>
      <c r="Q20" s="17">
        <f t="shared" si="2"/>
        <v>0</v>
      </c>
      <c r="R20" s="18">
        <f t="shared" si="3"/>
        <v>90.10929999999999</v>
      </c>
      <c r="T20" s="19" t="s">
        <v>43</v>
      </c>
      <c r="U20" s="17">
        <v>0</v>
      </c>
      <c r="V20" s="17">
        <v>0</v>
      </c>
      <c r="W20" s="17">
        <v>0</v>
      </c>
      <c r="X20" s="17">
        <v>0</v>
      </c>
      <c r="Y20" s="17">
        <v>0</v>
      </c>
      <c r="Z20" s="17">
        <v>0</v>
      </c>
      <c r="AA20" s="17">
        <v>0</v>
      </c>
      <c r="AB20" s="18">
        <v>0</v>
      </c>
      <c r="AC20" s="17">
        <v>2886.7</v>
      </c>
      <c r="AD20" s="17">
        <v>0</v>
      </c>
      <c r="AE20" s="17">
        <v>86474.4</v>
      </c>
      <c r="AF20" s="17">
        <v>0</v>
      </c>
      <c r="AG20" s="17">
        <v>46.6</v>
      </c>
      <c r="AH20" s="17">
        <v>701.6</v>
      </c>
      <c r="AI20" s="17"/>
      <c r="AJ20" s="18">
        <v>90109.3</v>
      </c>
    </row>
    <row r="21" spans="2:36" s="7" customFormat="1">
      <c r="B21" s="139" t="s">
        <v>44</v>
      </c>
      <c r="C21" s="17">
        <f t="shared" si="4"/>
        <v>0</v>
      </c>
      <c r="D21" s="17">
        <f t="shared" si="0"/>
        <v>0</v>
      </c>
      <c r="E21" s="17">
        <f t="shared" si="0"/>
        <v>0</v>
      </c>
      <c r="F21" s="17">
        <f t="shared" si="0"/>
        <v>0</v>
      </c>
      <c r="G21" s="17">
        <f t="shared" si="0"/>
        <v>0</v>
      </c>
      <c r="H21" s="17">
        <f t="shared" si="0"/>
        <v>289.70850000000002</v>
      </c>
      <c r="I21" s="17">
        <f t="shared" si="0"/>
        <v>0</v>
      </c>
      <c r="J21" s="18">
        <f>SUM(C21:I21)</f>
        <v>289.70850000000002</v>
      </c>
      <c r="K21" s="17">
        <f t="shared" si="2"/>
        <v>0</v>
      </c>
      <c r="L21" s="17">
        <f t="shared" si="2"/>
        <v>0</v>
      </c>
      <c r="M21" s="17">
        <f t="shared" si="2"/>
        <v>0</v>
      </c>
      <c r="N21" s="17">
        <f t="shared" si="2"/>
        <v>0</v>
      </c>
      <c r="O21" s="17">
        <f t="shared" si="2"/>
        <v>0</v>
      </c>
      <c r="P21" s="17">
        <f t="shared" si="2"/>
        <v>441.78449999999998</v>
      </c>
      <c r="Q21" s="17">
        <f t="shared" si="2"/>
        <v>0</v>
      </c>
      <c r="R21" s="18">
        <f t="shared" si="3"/>
        <v>441.78449999999998</v>
      </c>
      <c r="T21" s="19" t="s">
        <v>44</v>
      </c>
      <c r="U21" s="17"/>
      <c r="V21" s="17"/>
      <c r="W21" s="17"/>
      <c r="X21" s="17"/>
      <c r="Y21" s="17"/>
      <c r="Z21" s="17">
        <v>289708.5</v>
      </c>
      <c r="AA21" s="17"/>
      <c r="AB21" s="18">
        <v>289708.5</v>
      </c>
      <c r="AC21" s="17"/>
      <c r="AD21" s="17"/>
      <c r="AE21" s="17"/>
      <c r="AF21" s="17"/>
      <c r="AG21" s="17"/>
      <c r="AH21" s="17">
        <v>441784.5</v>
      </c>
      <c r="AI21" s="17"/>
      <c r="AJ21" s="18">
        <v>441784.5</v>
      </c>
    </row>
    <row r="22" spans="2:36" s="7" customFormat="1">
      <c r="B22" s="139" t="s">
        <v>45</v>
      </c>
      <c r="C22" s="17">
        <f t="shared" si="4"/>
        <v>365.14350000000002</v>
      </c>
      <c r="D22" s="17">
        <f t="shared" si="0"/>
        <v>7.4237000000000002</v>
      </c>
      <c r="E22" s="17">
        <f t="shared" si="0"/>
        <v>100.1336</v>
      </c>
      <c r="F22" s="17">
        <f t="shared" si="0"/>
        <v>28.7134</v>
      </c>
      <c r="G22" s="17">
        <f t="shared" si="0"/>
        <v>36.474599999999995</v>
      </c>
      <c r="H22" s="17">
        <f t="shared" si="0"/>
        <v>63.016100000000002</v>
      </c>
      <c r="I22" s="21">
        <f t="shared" si="0"/>
        <v>1.2258</v>
      </c>
      <c r="J22" s="18">
        <f>SUM(C22:I22)</f>
        <v>602.13070000000005</v>
      </c>
      <c r="K22" s="17">
        <f t="shared" si="2"/>
        <v>513.1807</v>
      </c>
      <c r="L22" s="17">
        <f t="shared" si="2"/>
        <v>7.3244999999999996</v>
      </c>
      <c r="M22" s="17">
        <f t="shared" si="2"/>
        <v>393.47229999999996</v>
      </c>
      <c r="N22" s="17">
        <f t="shared" si="2"/>
        <v>52.717400000000005</v>
      </c>
      <c r="O22" s="17">
        <f t="shared" si="2"/>
        <v>223.12570000000002</v>
      </c>
      <c r="P22" s="17">
        <f t="shared" si="2"/>
        <v>72.162999999999997</v>
      </c>
      <c r="Q22" s="21">
        <f t="shared" si="2"/>
        <v>1.2695000000000001</v>
      </c>
      <c r="R22" s="18">
        <f t="shared" si="3"/>
        <v>1263.2531000000001</v>
      </c>
      <c r="T22" s="31" t="s">
        <v>45</v>
      </c>
      <c r="U22" s="24">
        <v>365143.5</v>
      </c>
      <c r="V22" s="24">
        <v>7423.7</v>
      </c>
      <c r="W22" s="24">
        <v>100133.6</v>
      </c>
      <c r="X22" s="24">
        <v>28713.4</v>
      </c>
      <c r="Y22" s="24">
        <v>36474.6</v>
      </c>
      <c r="Z22" s="24">
        <v>63016.1</v>
      </c>
      <c r="AA22" s="50">
        <v>1225.8</v>
      </c>
      <c r="AB22" s="25">
        <v>602130.70000000007</v>
      </c>
      <c r="AC22" s="24">
        <v>513180.7</v>
      </c>
      <c r="AD22" s="24">
        <v>7324.5</v>
      </c>
      <c r="AE22" s="24">
        <v>393472.3</v>
      </c>
      <c r="AF22" s="24">
        <v>52717.4</v>
      </c>
      <c r="AG22" s="24">
        <v>223125.7</v>
      </c>
      <c r="AH22" s="24">
        <v>72163</v>
      </c>
      <c r="AI22" s="50">
        <v>1269.5</v>
      </c>
      <c r="AJ22" s="25">
        <v>1263253.1000000001</v>
      </c>
    </row>
    <row r="23" spans="2:36" s="7" customFormat="1">
      <c r="B23" s="436" t="s">
        <v>46</v>
      </c>
      <c r="C23" s="437">
        <f t="shared" si="4"/>
        <v>1776.5920000000001</v>
      </c>
      <c r="D23" s="437">
        <f t="shared" si="0"/>
        <v>190.92140000000001</v>
      </c>
      <c r="E23" s="437">
        <f t="shared" si="0"/>
        <v>1716.4471000000001</v>
      </c>
      <c r="F23" s="437">
        <f t="shared" si="0"/>
        <v>940.40290000000005</v>
      </c>
      <c r="G23" s="437">
        <f t="shared" si="0"/>
        <v>824.62880000000007</v>
      </c>
      <c r="H23" s="437">
        <f t="shared" si="0"/>
        <v>2690.4042000000004</v>
      </c>
      <c r="I23" s="437">
        <f t="shared" si="0"/>
        <v>99.722300000000004</v>
      </c>
      <c r="J23" s="437">
        <f>SUM(C23:I23)</f>
        <v>8239.1187000000009</v>
      </c>
      <c r="K23" s="437">
        <f t="shared" si="2"/>
        <v>1873.5775000000001</v>
      </c>
      <c r="L23" s="437">
        <f t="shared" si="2"/>
        <v>266.63670000000002</v>
      </c>
      <c r="M23" s="437">
        <f t="shared" si="2"/>
        <v>2533.7781</v>
      </c>
      <c r="N23" s="437">
        <f t="shared" si="2"/>
        <v>980.48390000000006</v>
      </c>
      <c r="O23" s="437">
        <f t="shared" si="2"/>
        <v>1199.3615</v>
      </c>
      <c r="P23" s="437">
        <f t="shared" si="2"/>
        <v>2727.1462000000001</v>
      </c>
      <c r="Q23" s="437">
        <f t="shared" si="2"/>
        <v>103.39689999999999</v>
      </c>
      <c r="R23" s="437">
        <f>SUM(K23:Q23)</f>
        <v>9684.380799999999</v>
      </c>
      <c r="T23" s="52" t="s">
        <v>137</v>
      </c>
      <c r="U23" s="51">
        <v>1776592</v>
      </c>
      <c r="V23" s="51">
        <v>190921.4</v>
      </c>
      <c r="W23" s="51">
        <v>1716447.1</v>
      </c>
      <c r="X23" s="51">
        <v>940402.9</v>
      </c>
      <c r="Y23" s="51">
        <v>824628.8</v>
      </c>
      <c r="Z23" s="51">
        <v>2690404.2</v>
      </c>
      <c r="AA23" s="51">
        <v>99722.3</v>
      </c>
      <c r="AB23" s="51">
        <v>8239118.7000000002</v>
      </c>
      <c r="AC23" s="51">
        <v>1873577.5</v>
      </c>
      <c r="AD23" s="51">
        <v>266636.7</v>
      </c>
      <c r="AE23" s="51">
        <v>2533778.1</v>
      </c>
      <c r="AF23" s="51">
        <v>980483.9</v>
      </c>
      <c r="AG23" s="51">
        <v>1199361.5</v>
      </c>
      <c r="AH23" s="51">
        <v>2727146.2</v>
      </c>
      <c r="AI23" s="51">
        <v>103396.9</v>
      </c>
      <c r="AJ23" s="51">
        <v>9684380.8000000026</v>
      </c>
    </row>
    <row r="24" spans="2:36" s="7" customFormat="1">
      <c r="B24" s="139" t="s">
        <v>47</v>
      </c>
      <c r="C24" s="17">
        <f t="shared" si="4"/>
        <v>1233.2936999999999</v>
      </c>
      <c r="D24" s="17">
        <f t="shared" si="0"/>
        <v>176.6858</v>
      </c>
      <c r="E24" s="17">
        <f t="shared" si="0"/>
        <v>1693.3898000000002</v>
      </c>
      <c r="F24" s="17">
        <f t="shared" si="0"/>
        <v>909.35400000000004</v>
      </c>
      <c r="G24" s="17">
        <f t="shared" si="0"/>
        <v>427.41820000000001</v>
      </c>
      <c r="H24" s="17">
        <f t="shared" si="0"/>
        <v>382.50509999999997</v>
      </c>
      <c r="I24" s="21">
        <f t="shared" si="0"/>
        <v>17.537800000000001</v>
      </c>
      <c r="J24" s="18">
        <f t="shared" ref="J24:J29" si="5">SUM(C24:I24)</f>
        <v>4840.184400000001</v>
      </c>
      <c r="K24" s="17">
        <f t="shared" si="2"/>
        <v>1401.1128999999999</v>
      </c>
      <c r="L24" s="17">
        <f t="shared" si="2"/>
        <v>190.8674</v>
      </c>
      <c r="M24" s="17">
        <f t="shared" si="2"/>
        <v>2419.8519000000001</v>
      </c>
      <c r="N24" s="17">
        <f t="shared" si="2"/>
        <v>954.71849999999995</v>
      </c>
      <c r="O24" s="17">
        <f t="shared" si="2"/>
        <v>1212.8633</v>
      </c>
      <c r="P24" s="17">
        <f t="shared" si="2"/>
        <v>367.702</v>
      </c>
      <c r="Q24" s="21">
        <f t="shared" si="2"/>
        <v>28.741199999999999</v>
      </c>
      <c r="R24" s="18">
        <f t="shared" ref="R24:R32" si="6">SUM(K24:Q24)</f>
        <v>6575.8572000000004</v>
      </c>
      <c r="T24" s="56" t="s">
        <v>47</v>
      </c>
      <c r="U24" s="18">
        <v>1233293.7</v>
      </c>
      <c r="V24" s="18">
        <v>176685.8</v>
      </c>
      <c r="W24" s="18">
        <v>1693389.8</v>
      </c>
      <c r="X24" s="18">
        <v>909354</v>
      </c>
      <c r="Y24" s="18">
        <v>427418.2</v>
      </c>
      <c r="Z24" s="18">
        <v>382505.1</v>
      </c>
      <c r="AA24" s="57">
        <v>17537.8</v>
      </c>
      <c r="AB24" s="18">
        <v>4840184.3999999994</v>
      </c>
      <c r="AC24" s="18">
        <v>1401112.9</v>
      </c>
      <c r="AD24" s="18">
        <v>190867.4</v>
      </c>
      <c r="AE24" s="18">
        <v>2419851.9</v>
      </c>
      <c r="AF24" s="18">
        <v>954718.5</v>
      </c>
      <c r="AG24" s="18">
        <v>1212863.3</v>
      </c>
      <c r="AH24" s="18">
        <v>367702</v>
      </c>
      <c r="AI24" s="57">
        <v>28741.200000000001</v>
      </c>
      <c r="AJ24" s="18">
        <v>6575857.1999999993</v>
      </c>
    </row>
    <row r="25" spans="2:36" s="7" customFormat="1">
      <c r="B25" s="140" t="s">
        <v>38</v>
      </c>
      <c r="C25" s="17">
        <f t="shared" si="4"/>
        <v>0</v>
      </c>
      <c r="D25" s="17">
        <f t="shared" si="0"/>
        <v>0</v>
      </c>
      <c r="E25" s="17">
        <f t="shared" si="0"/>
        <v>773.35</v>
      </c>
      <c r="F25" s="17">
        <f t="shared" si="0"/>
        <v>590.53160000000003</v>
      </c>
      <c r="G25" s="17">
        <f t="shared" si="0"/>
        <v>0</v>
      </c>
      <c r="H25" s="17">
        <f t="shared" si="0"/>
        <v>0</v>
      </c>
      <c r="I25" s="17">
        <f t="shared" si="0"/>
        <v>0</v>
      </c>
      <c r="J25" s="18">
        <f t="shared" si="5"/>
        <v>1363.8816000000002</v>
      </c>
      <c r="K25" s="17">
        <f t="shared" si="2"/>
        <v>0</v>
      </c>
      <c r="L25" s="17">
        <f t="shared" si="2"/>
        <v>0</v>
      </c>
      <c r="M25" s="17">
        <f t="shared" si="2"/>
        <v>1140.8596</v>
      </c>
      <c r="N25" s="17">
        <f t="shared" si="2"/>
        <v>503.52449999999999</v>
      </c>
      <c r="O25" s="17">
        <f t="shared" si="2"/>
        <v>0</v>
      </c>
      <c r="P25" s="17">
        <f t="shared" si="2"/>
        <v>0</v>
      </c>
      <c r="Q25" s="17">
        <f t="shared" si="2"/>
        <v>0</v>
      </c>
      <c r="R25" s="18">
        <f t="shared" si="6"/>
        <v>1644.3841</v>
      </c>
      <c r="T25" s="20" t="s">
        <v>38</v>
      </c>
      <c r="U25" s="17">
        <v>0</v>
      </c>
      <c r="V25" s="17">
        <v>0</v>
      </c>
      <c r="W25" s="17">
        <v>773350</v>
      </c>
      <c r="X25" s="17">
        <v>590531.6</v>
      </c>
      <c r="Y25" s="17"/>
      <c r="Z25" s="17"/>
      <c r="AA25" s="17"/>
      <c r="AB25" s="18">
        <v>1363881.6</v>
      </c>
      <c r="AC25" s="17">
        <v>0</v>
      </c>
      <c r="AD25" s="17">
        <v>0</v>
      </c>
      <c r="AE25" s="17">
        <v>1140859.6000000001</v>
      </c>
      <c r="AF25" s="17">
        <v>503524.5</v>
      </c>
      <c r="AG25" s="17"/>
      <c r="AH25" s="17"/>
      <c r="AI25" s="17"/>
      <c r="AJ25" s="18">
        <v>1644384.1</v>
      </c>
    </row>
    <row r="26" spans="2:36" s="7" customFormat="1">
      <c r="B26" s="139" t="s">
        <v>48</v>
      </c>
      <c r="C26" s="17">
        <f t="shared" si="4"/>
        <v>508.62400000000002</v>
      </c>
      <c r="D26" s="17">
        <f t="shared" si="0"/>
        <v>67.2697</v>
      </c>
      <c r="E26" s="17">
        <f t="shared" si="0"/>
        <v>353.64840000000004</v>
      </c>
      <c r="F26" s="17">
        <f t="shared" si="0"/>
        <v>170.6986</v>
      </c>
      <c r="G26" s="17">
        <f t="shared" si="0"/>
        <v>118.81439999999999</v>
      </c>
      <c r="H26" s="17">
        <f t="shared" si="0"/>
        <v>318.77279999999996</v>
      </c>
      <c r="I26" s="21">
        <f t="shared" si="0"/>
        <v>16.718900000000001</v>
      </c>
      <c r="J26" s="18">
        <f t="shared" si="5"/>
        <v>1554.5468000000001</v>
      </c>
      <c r="K26" s="17">
        <f t="shared" si="2"/>
        <v>341.8252</v>
      </c>
      <c r="L26" s="17">
        <f t="shared" si="2"/>
        <v>73.565300000000008</v>
      </c>
      <c r="M26" s="17">
        <f t="shared" si="2"/>
        <v>376.58759999999995</v>
      </c>
      <c r="N26" s="17">
        <f t="shared" si="2"/>
        <v>89.835899999999995</v>
      </c>
      <c r="O26" s="17">
        <f t="shared" si="2"/>
        <v>163.83610000000002</v>
      </c>
      <c r="P26" s="17">
        <f t="shared" si="2"/>
        <v>307.61579999999998</v>
      </c>
      <c r="Q26" s="21">
        <f t="shared" si="2"/>
        <v>13.6983</v>
      </c>
      <c r="R26" s="18">
        <f t="shared" si="6"/>
        <v>1366.9642000000001</v>
      </c>
      <c r="T26" s="19" t="s">
        <v>48</v>
      </c>
      <c r="U26" s="17">
        <v>508624</v>
      </c>
      <c r="V26" s="17">
        <v>67269.7</v>
      </c>
      <c r="W26" s="17">
        <v>353648.4</v>
      </c>
      <c r="X26" s="17">
        <v>170698.6</v>
      </c>
      <c r="Y26" s="17">
        <v>118814.39999999999</v>
      </c>
      <c r="Z26" s="17">
        <v>318772.8</v>
      </c>
      <c r="AA26" s="21">
        <v>16718.900000000001</v>
      </c>
      <c r="AB26" s="18">
        <v>1554546.7999999998</v>
      </c>
      <c r="AC26" s="17">
        <v>341825.2</v>
      </c>
      <c r="AD26" s="17">
        <v>73565.3</v>
      </c>
      <c r="AE26" s="17">
        <v>376587.6</v>
      </c>
      <c r="AF26" s="17">
        <v>89835.9</v>
      </c>
      <c r="AG26" s="17">
        <v>163836.1</v>
      </c>
      <c r="AH26" s="17">
        <v>307615.8</v>
      </c>
      <c r="AI26" s="21">
        <v>13698.3</v>
      </c>
      <c r="AJ26" s="18">
        <v>1366964.2</v>
      </c>
    </row>
    <row r="27" spans="2:36" s="7" customFormat="1">
      <c r="B27" s="139" t="s">
        <v>40</v>
      </c>
      <c r="C27" s="17">
        <f t="shared" si="4"/>
        <v>74.838200000000001</v>
      </c>
      <c r="D27" s="17">
        <f t="shared" si="0"/>
        <v>57.300400000000003</v>
      </c>
      <c r="E27" s="17">
        <f t="shared" si="0"/>
        <v>183.55539999999999</v>
      </c>
      <c r="F27" s="17">
        <f t="shared" si="0"/>
        <v>36.235199999999999</v>
      </c>
      <c r="G27" s="17">
        <f t="shared" si="0"/>
        <v>268.84359999999998</v>
      </c>
      <c r="H27" s="17">
        <f t="shared" si="0"/>
        <v>0</v>
      </c>
      <c r="I27" s="17">
        <f t="shared" si="0"/>
        <v>0</v>
      </c>
      <c r="J27" s="18">
        <f t="shared" si="5"/>
        <v>620.77279999999996</v>
      </c>
      <c r="K27" s="17">
        <f t="shared" si="2"/>
        <v>78.967600000000004</v>
      </c>
      <c r="L27" s="17">
        <f t="shared" si="2"/>
        <v>10.963100000000001</v>
      </c>
      <c r="M27" s="17">
        <f t="shared" si="2"/>
        <v>214.94839999999999</v>
      </c>
      <c r="N27" s="17">
        <f t="shared" si="2"/>
        <v>185.02960000000002</v>
      </c>
      <c r="O27" s="17">
        <f t="shared" si="2"/>
        <v>994.36540000000002</v>
      </c>
      <c r="P27" s="17">
        <f t="shared" si="2"/>
        <v>0</v>
      </c>
      <c r="Q27" s="17">
        <f t="shared" si="2"/>
        <v>0</v>
      </c>
      <c r="R27" s="18">
        <f t="shared" si="6"/>
        <v>1484.2741000000001</v>
      </c>
      <c r="T27" s="19" t="s">
        <v>40</v>
      </c>
      <c r="U27" s="17">
        <v>74838.2</v>
      </c>
      <c r="V27" s="17">
        <v>57300.4</v>
      </c>
      <c r="W27" s="17">
        <v>183555.4</v>
      </c>
      <c r="X27" s="17">
        <v>36235.199999999997</v>
      </c>
      <c r="Y27" s="17">
        <v>268843.59999999998</v>
      </c>
      <c r="Z27" s="17"/>
      <c r="AA27" s="17"/>
      <c r="AB27" s="18">
        <v>620772.80000000005</v>
      </c>
      <c r="AC27" s="17">
        <v>78967.600000000006</v>
      </c>
      <c r="AD27" s="17">
        <v>10963.1</v>
      </c>
      <c r="AE27" s="17">
        <v>214948.4</v>
      </c>
      <c r="AF27" s="17">
        <v>185029.6</v>
      </c>
      <c r="AG27" s="17">
        <v>994365.4</v>
      </c>
      <c r="AH27" s="17"/>
      <c r="AI27" s="17"/>
      <c r="AJ27" s="18">
        <v>1484274.1</v>
      </c>
    </row>
    <row r="28" spans="2:36" s="7" customFormat="1">
      <c r="B28" s="139" t="s">
        <v>41</v>
      </c>
      <c r="C28" s="17">
        <f t="shared" si="4"/>
        <v>374.45929999999998</v>
      </c>
      <c r="D28" s="17">
        <f t="shared" si="0"/>
        <v>41.0914</v>
      </c>
      <c r="E28" s="17">
        <f t="shared" si="0"/>
        <v>108.3908</v>
      </c>
      <c r="F28" s="17">
        <f t="shared" si="0"/>
        <v>9.8067000000000011</v>
      </c>
      <c r="G28" s="17">
        <f t="shared" si="0"/>
        <v>14.7637</v>
      </c>
      <c r="H28" s="17">
        <f t="shared" si="0"/>
        <v>0</v>
      </c>
      <c r="I28" s="21">
        <f t="shared" si="0"/>
        <v>1.47E-2</v>
      </c>
      <c r="J28" s="18">
        <f t="shared" si="5"/>
        <v>548.52659999999992</v>
      </c>
      <c r="K28" s="17">
        <f t="shared" si="2"/>
        <v>687.12490000000003</v>
      </c>
      <c r="L28" s="17">
        <f t="shared" si="2"/>
        <v>96.345399999999998</v>
      </c>
      <c r="M28" s="17">
        <f t="shared" si="2"/>
        <v>134.6216</v>
      </c>
      <c r="N28" s="17">
        <f t="shared" si="2"/>
        <v>78.981100000000012</v>
      </c>
      <c r="O28" s="17">
        <f t="shared" si="2"/>
        <v>24.360599999999998</v>
      </c>
      <c r="P28" s="17">
        <f t="shared" si="2"/>
        <v>0</v>
      </c>
      <c r="Q28" s="21">
        <f t="shared" si="2"/>
        <v>13.2005</v>
      </c>
      <c r="R28" s="18">
        <f t="shared" si="6"/>
        <v>1034.6341</v>
      </c>
      <c r="T28" s="19" t="s">
        <v>41</v>
      </c>
      <c r="U28" s="17">
        <v>374459.3</v>
      </c>
      <c r="V28" s="17">
        <v>41091.4</v>
      </c>
      <c r="W28" s="17">
        <v>108390.8</v>
      </c>
      <c r="X28" s="17">
        <v>9806.7000000000007</v>
      </c>
      <c r="Y28" s="17">
        <v>14763.7</v>
      </c>
      <c r="Z28" s="17"/>
      <c r="AA28" s="21">
        <v>14.7</v>
      </c>
      <c r="AB28" s="18">
        <v>548526.59999999986</v>
      </c>
      <c r="AC28" s="17">
        <v>687124.9</v>
      </c>
      <c r="AD28" s="17">
        <v>96345.4</v>
      </c>
      <c r="AE28" s="17">
        <v>134621.6</v>
      </c>
      <c r="AF28" s="17">
        <v>78981.100000000006</v>
      </c>
      <c r="AG28" s="17">
        <v>24360.6</v>
      </c>
      <c r="AH28" s="17"/>
      <c r="AI28" s="21">
        <v>13200.5</v>
      </c>
      <c r="AJ28" s="18">
        <v>1034634.1</v>
      </c>
    </row>
    <row r="29" spans="2:36" s="7" customFormat="1">
      <c r="B29" s="139" t="s">
        <v>42</v>
      </c>
      <c r="C29" s="17">
        <f t="shared" si="4"/>
        <v>368.3732</v>
      </c>
      <c r="D29" s="17">
        <f t="shared" si="0"/>
        <v>23.182099999999998</v>
      </c>
      <c r="E29" s="17">
        <f t="shared" si="0"/>
        <v>104.6473</v>
      </c>
      <c r="F29" s="17">
        <f t="shared" si="0"/>
        <v>1E-4</v>
      </c>
      <c r="G29" s="17">
        <f t="shared" si="0"/>
        <v>0</v>
      </c>
      <c r="H29" s="17">
        <f t="shared" si="0"/>
        <v>0</v>
      </c>
      <c r="I29" s="17">
        <f t="shared" si="0"/>
        <v>0</v>
      </c>
      <c r="J29" s="18">
        <f t="shared" si="5"/>
        <v>496.20269999999994</v>
      </c>
      <c r="K29" s="17">
        <f t="shared" si="2"/>
        <v>678.87559999999996</v>
      </c>
      <c r="L29" s="17">
        <f t="shared" si="2"/>
        <v>66.784700000000001</v>
      </c>
      <c r="M29" s="17">
        <f t="shared" si="2"/>
        <v>124.28580000000001</v>
      </c>
      <c r="N29" s="17">
        <f t="shared" si="2"/>
        <v>63.120699999999999</v>
      </c>
      <c r="O29" s="17">
        <f t="shared" si="2"/>
        <v>6.6500000000000004E-2</v>
      </c>
      <c r="P29" s="17">
        <f t="shared" si="2"/>
        <v>0</v>
      </c>
      <c r="Q29" s="17">
        <f t="shared" si="2"/>
        <v>0</v>
      </c>
      <c r="R29" s="18">
        <f t="shared" si="6"/>
        <v>933.13330000000008</v>
      </c>
      <c r="T29" s="19" t="s">
        <v>42</v>
      </c>
      <c r="U29" s="17">
        <v>368373.2</v>
      </c>
      <c r="V29" s="17">
        <v>23182.1</v>
      </c>
      <c r="W29" s="17">
        <v>104647.3</v>
      </c>
      <c r="X29" s="17">
        <v>0.1</v>
      </c>
      <c r="Y29" s="17">
        <v>0</v>
      </c>
      <c r="Z29" s="17"/>
      <c r="AA29" s="17"/>
      <c r="AB29" s="18">
        <v>496202.69999999995</v>
      </c>
      <c r="AC29" s="17">
        <v>678875.6</v>
      </c>
      <c r="AD29" s="17">
        <v>66784.7</v>
      </c>
      <c r="AE29" s="17">
        <v>124285.8</v>
      </c>
      <c r="AF29" s="17">
        <v>63120.7</v>
      </c>
      <c r="AG29" s="17">
        <v>66.5</v>
      </c>
      <c r="AH29" s="17"/>
      <c r="AI29" s="17"/>
      <c r="AJ29" s="18">
        <v>933133.29999999993</v>
      </c>
    </row>
    <row r="30" spans="2:36" s="7" customFormat="1">
      <c r="B30" s="140" t="s">
        <v>43</v>
      </c>
      <c r="C30" s="17">
        <f t="shared" si="4"/>
        <v>0</v>
      </c>
      <c r="D30" s="17">
        <f t="shared" si="0"/>
        <v>0</v>
      </c>
      <c r="E30" s="17">
        <f t="shared" si="0"/>
        <v>0</v>
      </c>
      <c r="F30" s="17">
        <f t="shared" si="0"/>
        <v>0</v>
      </c>
      <c r="G30" s="17">
        <f t="shared" si="0"/>
        <v>0</v>
      </c>
      <c r="H30" s="17">
        <f t="shared" si="0"/>
        <v>0</v>
      </c>
      <c r="I30" s="17">
        <f t="shared" si="0"/>
        <v>0</v>
      </c>
      <c r="J30" s="18">
        <v>0</v>
      </c>
      <c r="K30" s="17">
        <f t="shared" si="2"/>
        <v>4.6452</v>
      </c>
      <c r="L30" s="17">
        <f t="shared" si="2"/>
        <v>0</v>
      </c>
      <c r="M30" s="17">
        <f t="shared" si="2"/>
        <v>93.590199999999996</v>
      </c>
      <c r="N30" s="17">
        <f t="shared" si="2"/>
        <v>0</v>
      </c>
      <c r="O30" s="17">
        <f t="shared" si="2"/>
        <v>4.3400000000000001E-2</v>
      </c>
      <c r="P30" s="17">
        <f t="shared" si="2"/>
        <v>0.68970000000000009</v>
      </c>
      <c r="Q30" s="17">
        <f t="shared" si="2"/>
        <v>0</v>
      </c>
      <c r="R30" s="18">
        <f t="shared" si="6"/>
        <v>98.968500000000006</v>
      </c>
      <c r="T30" s="20" t="s">
        <v>43</v>
      </c>
      <c r="U30" s="17">
        <v>0</v>
      </c>
      <c r="V30" s="17">
        <v>0</v>
      </c>
      <c r="W30" s="17">
        <v>0</v>
      </c>
      <c r="X30" s="17">
        <v>0</v>
      </c>
      <c r="Y30" s="17">
        <v>0</v>
      </c>
      <c r="Z30" s="17">
        <v>0</v>
      </c>
      <c r="AA30" s="17">
        <v>0</v>
      </c>
      <c r="AB30" s="18">
        <v>0</v>
      </c>
      <c r="AC30" s="17">
        <v>4645.2</v>
      </c>
      <c r="AD30" s="17">
        <v>0</v>
      </c>
      <c r="AE30" s="17">
        <v>93590.2</v>
      </c>
      <c r="AF30" s="17">
        <v>0</v>
      </c>
      <c r="AG30" s="17">
        <v>43.4</v>
      </c>
      <c r="AH30" s="17">
        <v>689.7</v>
      </c>
      <c r="AI30" s="17"/>
      <c r="AJ30" s="18">
        <v>98968.499999999985</v>
      </c>
    </row>
    <row r="31" spans="2:36" s="7" customFormat="1">
      <c r="B31" s="139" t="s">
        <v>49</v>
      </c>
      <c r="C31" s="17">
        <f t="shared" si="4"/>
        <v>0</v>
      </c>
      <c r="D31" s="17">
        <f t="shared" si="0"/>
        <v>0</v>
      </c>
      <c r="E31" s="17">
        <f t="shared" si="0"/>
        <v>212.66540000000001</v>
      </c>
      <c r="F31" s="17">
        <f t="shared" si="0"/>
        <v>77.04310000000001</v>
      </c>
      <c r="G31" s="17">
        <f t="shared" si="0"/>
        <v>0</v>
      </c>
      <c r="H31" s="17">
        <f t="shared" si="0"/>
        <v>0</v>
      </c>
      <c r="I31" s="17">
        <f t="shared" si="0"/>
        <v>0</v>
      </c>
      <c r="J31" s="18">
        <f t="shared" ref="J31:J36" si="7">SUM(C31:I31)</f>
        <v>289.70850000000002</v>
      </c>
      <c r="K31" s="17">
        <f t="shared" si="2"/>
        <v>0</v>
      </c>
      <c r="L31" s="17">
        <f t="shared" si="2"/>
        <v>0</v>
      </c>
      <c r="M31" s="17">
        <f t="shared" si="2"/>
        <v>365.0849</v>
      </c>
      <c r="N31" s="17">
        <f t="shared" si="2"/>
        <v>76.699600000000004</v>
      </c>
      <c r="O31" s="17">
        <f t="shared" si="2"/>
        <v>0</v>
      </c>
      <c r="P31" s="17">
        <f t="shared" si="2"/>
        <v>0</v>
      </c>
      <c r="Q31" s="17">
        <f t="shared" si="2"/>
        <v>0</v>
      </c>
      <c r="R31" s="18">
        <f t="shared" si="6"/>
        <v>441.78449999999998</v>
      </c>
      <c r="T31" s="19" t="s">
        <v>49</v>
      </c>
      <c r="U31" s="17">
        <v>0</v>
      </c>
      <c r="V31" s="17">
        <v>0</v>
      </c>
      <c r="W31" s="17">
        <v>212665.4</v>
      </c>
      <c r="X31" s="17">
        <v>77043.100000000006</v>
      </c>
      <c r="Y31" s="17"/>
      <c r="Z31" s="17"/>
      <c r="AA31" s="17"/>
      <c r="AB31" s="18">
        <v>289708.5</v>
      </c>
      <c r="AC31" s="17"/>
      <c r="AD31" s="17"/>
      <c r="AE31" s="17">
        <v>365084.9</v>
      </c>
      <c r="AF31" s="17">
        <v>76699.600000000006</v>
      </c>
      <c r="AG31" s="17"/>
      <c r="AH31" s="17"/>
      <c r="AI31" s="17"/>
      <c r="AJ31" s="18">
        <v>441784.5</v>
      </c>
    </row>
    <row r="32" spans="2:36" s="7" customFormat="1">
      <c r="B32" s="139" t="s">
        <v>50</v>
      </c>
      <c r="C32" s="17">
        <f t="shared" si="4"/>
        <v>275.37220000000002</v>
      </c>
      <c r="D32" s="17">
        <f t="shared" si="0"/>
        <v>11.024299999999998</v>
      </c>
      <c r="E32" s="17">
        <f t="shared" si="0"/>
        <v>61.779800000000002</v>
      </c>
      <c r="F32" s="17">
        <f t="shared" si="0"/>
        <v>25.038799999999998</v>
      </c>
      <c r="G32" s="17">
        <f t="shared" si="0"/>
        <v>24.996500000000001</v>
      </c>
      <c r="H32" s="17">
        <f t="shared" si="0"/>
        <v>63.732300000000002</v>
      </c>
      <c r="I32" s="21">
        <f t="shared" si="0"/>
        <v>0.80420000000000003</v>
      </c>
      <c r="J32" s="18">
        <f t="shared" si="7"/>
        <v>462.74810000000002</v>
      </c>
      <c r="K32" s="17">
        <f t="shared" si="2"/>
        <v>288.55</v>
      </c>
      <c r="L32" s="17">
        <f t="shared" si="2"/>
        <v>9.9936000000000007</v>
      </c>
      <c r="M32" s="17">
        <f t="shared" si="2"/>
        <v>94.159600000000012</v>
      </c>
      <c r="N32" s="17">
        <f t="shared" si="2"/>
        <v>20.6478</v>
      </c>
      <c r="O32" s="17">
        <f t="shared" si="2"/>
        <v>30.2578</v>
      </c>
      <c r="P32" s="17">
        <f t="shared" si="2"/>
        <v>59.396500000000003</v>
      </c>
      <c r="Q32" s="21">
        <f t="shared" si="2"/>
        <v>1.8424</v>
      </c>
      <c r="R32" s="18">
        <f t="shared" si="6"/>
        <v>504.84770000000003</v>
      </c>
      <c r="T32" s="19" t="s">
        <v>50</v>
      </c>
      <c r="U32" s="17">
        <v>275372.2</v>
      </c>
      <c r="V32" s="17">
        <v>11024.3</v>
      </c>
      <c r="W32" s="17">
        <v>61779.8</v>
      </c>
      <c r="X32" s="17">
        <v>25038.799999999999</v>
      </c>
      <c r="Y32" s="17">
        <v>24996.5</v>
      </c>
      <c r="Z32" s="17">
        <v>63732.3</v>
      </c>
      <c r="AA32" s="21">
        <v>804.2</v>
      </c>
      <c r="AB32" s="18">
        <v>462748.1</v>
      </c>
      <c r="AC32" s="17">
        <v>288550</v>
      </c>
      <c r="AD32" s="17">
        <v>9993.6</v>
      </c>
      <c r="AE32" s="17">
        <v>94159.6</v>
      </c>
      <c r="AF32" s="17">
        <v>20647.8</v>
      </c>
      <c r="AG32" s="17">
        <v>30257.8</v>
      </c>
      <c r="AH32" s="17">
        <v>59396.5</v>
      </c>
      <c r="AI32" s="21">
        <v>1842.4</v>
      </c>
      <c r="AJ32" s="18">
        <v>504847.69999999995</v>
      </c>
    </row>
    <row r="33" spans="2:36" s="7" customFormat="1">
      <c r="B33" s="433" t="s">
        <v>51</v>
      </c>
      <c r="C33" s="434">
        <f t="shared" si="4"/>
        <v>543.29830000000004</v>
      </c>
      <c r="D33" s="434">
        <f t="shared" si="0"/>
        <v>14.2356</v>
      </c>
      <c r="E33" s="434">
        <f t="shared" si="0"/>
        <v>23.057299999999998</v>
      </c>
      <c r="F33" s="434">
        <f t="shared" si="0"/>
        <v>31.0489</v>
      </c>
      <c r="G33" s="434">
        <f t="shared" si="0"/>
        <v>397.2106</v>
      </c>
      <c r="H33" s="434">
        <f t="shared" si="0"/>
        <v>2307.8991000000001</v>
      </c>
      <c r="I33" s="435">
        <f t="shared" si="0"/>
        <v>82.1845</v>
      </c>
      <c r="J33" s="434">
        <f t="shared" si="7"/>
        <v>3398.9342999999999</v>
      </c>
      <c r="K33" s="434">
        <f t="shared" si="2"/>
        <v>472.46459999999996</v>
      </c>
      <c r="L33" s="434">
        <f t="shared" si="2"/>
        <v>75.769300000000001</v>
      </c>
      <c r="M33" s="434">
        <f t="shared" si="2"/>
        <v>113.92619999999999</v>
      </c>
      <c r="N33" s="434">
        <f t="shared" si="2"/>
        <v>25.765400000000003</v>
      </c>
      <c r="O33" s="434">
        <f t="shared" si="2"/>
        <v>-13.501799999999999</v>
      </c>
      <c r="P33" s="434">
        <f t="shared" si="2"/>
        <v>2359.4442000000004</v>
      </c>
      <c r="Q33" s="435">
        <f t="shared" si="2"/>
        <v>74.655699999999996</v>
      </c>
      <c r="R33" s="434">
        <f>SUM(K33:Q33)</f>
        <v>3108.5236</v>
      </c>
      <c r="T33" s="54" t="s">
        <v>51</v>
      </c>
      <c r="U33" s="42">
        <v>543298.30000000005</v>
      </c>
      <c r="V33" s="42">
        <v>14235.6</v>
      </c>
      <c r="W33" s="42">
        <v>23057.3</v>
      </c>
      <c r="X33" s="42">
        <v>31048.9</v>
      </c>
      <c r="Y33" s="42">
        <v>397210.6</v>
      </c>
      <c r="Z33" s="42">
        <v>2307899.1</v>
      </c>
      <c r="AA33" s="55">
        <v>82184.5</v>
      </c>
      <c r="AB33" s="42">
        <v>3398934.3000000003</v>
      </c>
      <c r="AC33" s="42">
        <v>472464.6</v>
      </c>
      <c r="AD33" s="42">
        <v>75769.3</v>
      </c>
      <c r="AE33" s="42">
        <v>113926.2</v>
      </c>
      <c r="AF33" s="42">
        <v>25765.4</v>
      </c>
      <c r="AG33" s="42">
        <v>-13501.8</v>
      </c>
      <c r="AH33" s="42">
        <v>2359444.2000000002</v>
      </c>
      <c r="AI33" s="55">
        <v>74655.7</v>
      </c>
      <c r="AJ33" s="42">
        <v>3108523.6000000006</v>
      </c>
    </row>
    <row r="34" spans="2:36" s="7" customFormat="1">
      <c r="B34" s="438" t="s">
        <v>52</v>
      </c>
      <c r="C34" s="437">
        <f t="shared" si="4"/>
        <v>1776.5920000000001</v>
      </c>
      <c r="D34" s="437">
        <f t="shared" si="0"/>
        <v>190.92140000000001</v>
      </c>
      <c r="E34" s="437">
        <f t="shared" si="0"/>
        <v>1716.4471000000001</v>
      </c>
      <c r="F34" s="437">
        <f t="shared" si="0"/>
        <v>940.40290000000005</v>
      </c>
      <c r="G34" s="437">
        <f t="shared" si="0"/>
        <v>824.62880000000007</v>
      </c>
      <c r="H34" s="437">
        <f t="shared" si="0"/>
        <v>2690.4042000000004</v>
      </c>
      <c r="I34" s="437">
        <f t="shared" si="0"/>
        <v>99.722300000000004</v>
      </c>
      <c r="J34" s="437">
        <f t="shared" si="7"/>
        <v>8239.1187000000009</v>
      </c>
      <c r="K34" s="437">
        <f t="shared" si="2"/>
        <v>1873.5775000000001</v>
      </c>
      <c r="L34" s="437">
        <f t="shared" si="2"/>
        <v>266.63670000000002</v>
      </c>
      <c r="M34" s="437">
        <f t="shared" si="2"/>
        <v>2533.7781</v>
      </c>
      <c r="N34" s="437">
        <f t="shared" si="2"/>
        <v>980.48390000000006</v>
      </c>
      <c r="O34" s="437">
        <f t="shared" si="2"/>
        <v>1199.3615</v>
      </c>
      <c r="P34" s="437">
        <f t="shared" si="2"/>
        <v>2727.1462000000001</v>
      </c>
      <c r="Q34" s="437">
        <f t="shared" si="2"/>
        <v>103.39689999999999</v>
      </c>
      <c r="R34" s="437">
        <f>SUM(K34:Q34)</f>
        <v>9684.380799999999</v>
      </c>
      <c r="T34" s="53" t="s">
        <v>138</v>
      </c>
      <c r="U34" s="51">
        <v>1776592</v>
      </c>
      <c r="V34" s="51">
        <v>190921.4</v>
      </c>
      <c r="W34" s="51">
        <v>1716447.1</v>
      </c>
      <c r="X34" s="51">
        <v>940402.9</v>
      </c>
      <c r="Y34" s="51">
        <v>824628.8</v>
      </c>
      <c r="Z34" s="51">
        <v>2690404.2</v>
      </c>
      <c r="AA34" s="51">
        <v>99722.3</v>
      </c>
      <c r="AB34" s="51">
        <v>8239118.7000000002</v>
      </c>
      <c r="AC34" s="51">
        <v>1873577.5</v>
      </c>
      <c r="AD34" s="51">
        <v>266636.7</v>
      </c>
      <c r="AE34" s="51">
        <v>2533778.1</v>
      </c>
      <c r="AF34" s="51">
        <v>980483.9</v>
      </c>
      <c r="AG34" s="51">
        <v>1199361.5</v>
      </c>
      <c r="AH34" s="51">
        <v>2727146.2</v>
      </c>
      <c r="AI34" s="51">
        <v>103396.9</v>
      </c>
      <c r="AJ34" s="51">
        <v>9684380.8000000026</v>
      </c>
    </row>
    <row r="35" spans="2:36" s="7" customFormat="1">
      <c r="B35" s="139"/>
      <c r="C35" s="17">
        <f t="shared" si="4"/>
        <v>0</v>
      </c>
      <c r="D35" s="17">
        <f t="shared" si="0"/>
        <v>0</v>
      </c>
      <c r="E35" s="17">
        <f t="shared" si="0"/>
        <v>0</v>
      </c>
      <c r="F35" s="17">
        <f t="shared" si="0"/>
        <v>0</v>
      </c>
      <c r="G35" s="17">
        <f t="shared" si="0"/>
        <v>0.2094</v>
      </c>
      <c r="H35" s="17">
        <f t="shared" si="0"/>
        <v>0</v>
      </c>
      <c r="I35" s="17">
        <f t="shared" si="0"/>
        <v>0</v>
      </c>
      <c r="J35" s="18">
        <f t="shared" si="7"/>
        <v>0.2094</v>
      </c>
      <c r="K35" s="17">
        <f t="shared" si="2"/>
        <v>0</v>
      </c>
      <c r="L35" s="17">
        <f t="shared" si="2"/>
        <v>0</v>
      </c>
      <c r="M35" s="17">
        <f t="shared" si="2"/>
        <v>0</v>
      </c>
      <c r="N35" s="17">
        <f t="shared" si="2"/>
        <v>0</v>
      </c>
      <c r="O35" s="17">
        <f t="shared" si="2"/>
        <v>0.58440000000000003</v>
      </c>
      <c r="P35" s="17">
        <f t="shared" si="2"/>
        <v>0</v>
      </c>
      <c r="Q35" s="17">
        <f t="shared" si="2"/>
        <v>0</v>
      </c>
      <c r="R35" s="18">
        <f>SUM(K35:Q35)</f>
        <v>0.58440000000000003</v>
      </c>
      <c r="T35" s="19" t="s">
        <v>139</v>
      </c>
      <c r="U35" s="17"/>
      <c r="V35" s="17"/>
      <c r="W35" s="17"/>
      <c r="X35" s="17"/>
      <c r="Y35" s="17">
        <v>209.4</v>
      </c>
      <c r="Z35" s="17"/>
      <c r="AA35" s="17"/>
      <c r="AB35" s="18">
        <v>209.4</v>
      </c>
      <c r="AC35" s="17"/>
      <c r="AD35" s="17"/>
      <c r="AE35" s="17"/>
      <c r="AF35" s="17"/>
      <c r="AG35" s="17">
        <v>584.4</v>
      </c>
      <c r="AH35" s="17"/>
      <c r="AI35" s="17"/>
      <c r="AJ35" s="18">
        <v>584.4</v>
      </c>
    </row>
    <row r="36" spans="2:36" s="7" customFormat="1">
      <c r="B36" s="141" t="s">
        <v>53</v>
      </c>
      <c r="C36" s="22">
        <f t="shared" si="4"/>
        <v>0.10290000000000001</v>
      </c>
      <c r="D36" s="22">
        <f t="shared" si="0"/>
        <v>2.0000000000000001E-4</v>
      </c>
      <c r="E36" s="22">
        <f t="shared" si="0"/>
        <v>0</v>
      </c>
      <c r="F36" s="22">
        <f t="shared" si="0"/>
        <v>0</v>
      </c>
      <c r="G36" s="22">
        <f t="shared" si="0"/>
        <v>6.4000000000000003E-3</v>
      </c>
      <c r="H36" s="22">
        <f t="shared" si="0"/>
        <v>0</v>
      </c>
      <c r="I36" s="22">
        <f t="shared" si="0"/>
        <v>0</v>
      </c>
      <c r="J36" s="23">
        <f t="shared" si="7"/>
        <v>0.10950000000000001</v>
      </c>
      <c r="K36" s="22">
        <f t="shared" si="2"/>
        <v>0.16309999999999999</v>
      </c>
      <c r="L36" s="22">
        <f t="shared" si="2"/>
        <v>0</v>
      </c>
      <c r="M36" s="22">
        <f t="shared" si="2"/>
        <v>0</v>
      </c>
      <c r="N36" s="22">
        <f t="shared" si="2"/>
        <v>0</v>
      </c>
      <c r="O36" s="22">
        <f t="shared" si="2"/>
        <v>2.2000000000000001E-3</v>
      </c>
      <c r="P36" s="22">
        <f t="shared" si="2"/>
        <v>0</v>
      </c>
      <c r="Q36" s="22">
        <f t="shared" si="2"/>
        <v>0</v>
      </c>
      <c r="R36" s="23">
        <f>SUM(K36:Q36)</f>
        <v>0.1653</v>
      </c>
      <c r="T36" s="31" t="s">
        <v>53</v>
      </c>
      <c r="U36" s="24">
        <v>102.9</v>
      </c>
      <c r="V36" s="24">
        <v>0.2</v>
      </c>
      <c r="W36" s="24">
        <v>0</v>
      </c>
      <c r="X36" s="24">
        <v>0</v>
      </c>
      <c r="Y36" s="24">
        <v>6.4</v>
      </c>
      <c r="Z36" s="24"/>
      <c r="AA36" s="24"/>
      <c r="AB36" s="25">
        <v>109.50000000000001</v>
      </c>
      <c r="AC36" s="24">
        <v>163.1</v>
      </c>
      <c r="AD36" s="24"/>
      <c r="AE36" s="24"/>
      <c r="AF36" s="24"/>
      <c r="AG36" s="24">
        <v>2.2000000000000002</v>
      </c>
      <c r="AH36" s="24"/>
      <c r="AI36" s="24"/>
      <c r="AJ36" s="25">
        <v>165.29999999999998</v>
      </c>
    </row>
    <row r="37" spans="2:36" s="27" customFormat="1">
      <c r="B37" s="11"/>
      <c r="C37" s="12"/>
      <c r="D37" s="12"/>
      <c r="E37" s="12"/>
      <c r="F37" s="12"/>
      <c r="G37" s="12"/>
      <c r="H37" s="12"/>
      <c r="I37" s="12"/>
      <c r="J37" s="12"/>
      <c r="K37" s="26"/>
      <c r="L37" s="26"/>
      <c r="M37" s="26"/>
      <c r="N37" s="26"/>
      <c r="O37" s="26"/>
      <c r="P37" s="12"/>
      <c r="Q37" s="12"/>
      <c r="R37" s="12"/>
      <c r="T37" s="11"/>
      <c r="U37" s="12"/>
      <c r="V37" s="12"/>
      <c r="W37" s="12"/>
      <c r="X37" s="12"/>
      <c r="Y37" s="12"/>
      <c r="Z37" s="12"/>
      <c r="AA37" s="12"/>
      <c r="AB37" s="12"/>
      <c r="AC37" s="26"/>
      <c r="AD37" s="26"/>
      <c r="AE37" s="26"/>
      <c r="AF37" s="26"/>
      <c r="AG37" s="26"/>
      <c r="AH37" s="12"/>
      <c r="AI37" s="12"/>
      <c r="AJ37" s="12"/>
    </row>
    <row r="38" spans="2:36">
      <c r="B38" s="12" t="s">
        <v>54</v>
      </c>
      <c r="T38" s="12" t="s">
        <v>54</v>
      </c>
    </row>
    <row r="39" spans="2:36" s="7" customFormat="1" ht="28.5" customHeight="1">
      <c r="B39" s="1014" t="s">
        <v>3</v>
      </c>
      <c r="C39" s="1017" t="s">
        <v>55</v>
      </c>
      <c r="D39" s="1018"/>
      <c r="E39" s="1018"/>
      <c r="F39" s="1018"/>
      <c r="G39" s="1018"/>
      <c r="H39" s="1018"/>
      <c r="I39" s="1018"/>
      <c r="J39" s="1019"/>
      <c r="K39" s="1011" t="s">
        <v>56</v>
      </c>
      <c r="L39" s="1012"/>
      <c r="M39" s="1012"/>
      <c r="N39" s="1012"/>
      <c r="O39" s="1012"/>
      <c r="P39" s="1012"/>
      <c r="Q39" s="1012"/>
      <c r="R39" s="1013"/>
      <c r="T39" s="1014" t="s">
        <v>3</v>
      </c>
      <c r="U39" s="1017" t="s">
        <v>55</v>
      </c>
      <c r="V39" s="1018"/>
      <c r="W39" s="1018"/>
      <c r="X39" s="1018"/>
      <c r="Y39" s="1018"/>
      <c r="Z39" s="1018"/>
      <c r="AA39" s="1018"/>
      <c r="AB39" s="1019"/>
      <c r="AC39" s="1011" t="s">
        <v>56</v>
      </c>
      <c r="AD39" s="1012"/>
      <c r="AE39" s="1012"/>
      <c r="AF39" s="1012"/>
      <c r="AG39" s="1012"/>
      <c r="AH39" s="1012"/>
      <c r="AI39" s="1012"/>
      <c r="AJ39" s="1013"/>
    </row>
    <row r="40" spans="2:36" s="10" customFormat="1" ht="42" customHeight="1">
      <c r="B40" s="1020"/>
      <c r="C40" s="14" t="s">
        <v>6</v>
      </c>
      <c r="D40" s="14" t="s">
        <v>20</v>
      </c>
      <c r="E40" s="14" t="s">
        <v>15</v>
      </c>
      <c r="F40" s="14" t="s">
        <v>9</v>
      </c>
      <c r="G40" s="14" t="s">
        <v>23</v>
      </c>
      <c r="H40" s="14" t="s">
        <v>27</v>
      </c>
      <c r="I40" s="14" t="s">
        <v>28</v>
      </c>
      <c r="J40" s="15" t="s">
        <v>13</v>
      </c>
      <c r="K40" s="14" t="s">
        <v>6</v>
      </c>
      <c r="L40" s="14" t="s">
        <v>20</v>
      </c>
      <c r="M40" s="14" t="s">
        <v>15</v>
      </c>
      <c r="N40" s="14" t="s">
        <v>9</v>
      </c>
      <c r="O40" s="14" t="s">
        <v>23</v>
      </c>
      <c r="P40" s="14" t="s">
        <v>27</v>
      </c>
      <c r="Q40" s="14" t="s">
        <v>28</v>
      </c>
      <c r="R40" s="15" t="s">
        <v>13</v>
      </c>
      <c r="T40" s="1020"/>
      <c r="U40" s="14" t="s">
        <v>6</v>
      </c>
      <c r="V40" s="14" t="s">
        <v>20</v>
      </c>
      <c r="W40" s="14" t="s">
        <v>15</v>
      </c>
      <c r="X40" s="14" t="s">
        <v>9</v>
      </c>
      <c r="Y40" s="14" t="s">
        <v>23</v>
      </c>
      <c r="Z40" s="14" t="s">
        <v>27</v>
      </c>
      <c r="AA40" s="14" t="s">
        <v>28</v>
      </c>
      <c r="AB40" s="15" t="s">
        <v>13</v>
      </c>
      <c r="AC40" s="14" t="s">
        <v>6</v>
      </c>
      <c r="AD40" s="14" t="s">
        <v>20</v>
      </c>
      <c r="AE40" s="14" t="s">
        <v>15</v>
      </c>
      <c r="AF40" s="14" t="s">
        <v>9</v>
      </c>
      <c r="AG40" s="14" t="s">
        <v>23</v>
      </c>
      <c r="AH40" s="14" t="s">
        <v>27</v>
      </c>
      <c r="AI40" s="14" t="s">
        <v>28</v>
      </c>
      <c r="AJ40" s="15" t="s">
        <v>13</v>
      </c>
    </row>
    <row r="41" spans="2:36" s="7" customFormat="1">
      <c r="B41" s="138" t="s">
        <v>29</v>
      </c>
      <c r="C41" s="17">
        <f>+K6-C6</f>
        <v>-179.72419999999988</v>
      </c>
      <c r="D41" s="17">
        <f t="shared" ref="D41:I56" si="8">+L6-D6</f>
        <v>10.466000000000008</v>
      </c>
      <c r="E41" s="17">
        <f t="shared" si="8"/>
        <v>-33.1434</v>
      </c>
      <c r="F41" s="17">
        <f t="shared" si="8"/>
        <v>9.8928999999999991</v>
      </c>
      <c r="G41" s="17">
        <f t="shared" si="8"/>
        <v>110.63009999999991</v>
      </c>
      <c r="H41" s="17">
        <f t="shared" si="8"/>
        <v>-478.30730000000017</v>
      </c>
      <c r="I41" s="17">
        <f t="shared" si="8"/>
        <v>-18.862899999999996</v>
      </c>
      <c r="J41" s="18">
        <f t="shared" ref="J41:J55" si="9">SUM(C41:I41)</f>
        <v>-579.04880000000014</v>
      </c>
      <c r="K41" s="28">
        <f>IF(C6=0,"-",K6/C6)</f>
        <v>0.82617137175553923</v>
      </c>
      <c r="L41" s="28">
        <f t="shared" ref="L41:R56" si="10">IF(D6=0,"-",L6/D6)</f>
        <v>1.0668706991840831</v>
      </c>
      <c r="M41" s="28">
        <f t="shared" si="10"/>
        <v>0.45617880922924453</v>
      </c>
      <c r="N41" s="28">
        <f t="shared" si="10"/>
        <v>20.489558707643809</v>
      </c>
      <c r="O41" s="28">
        <f t="shared" si="10"/>
        <v>1.2255269442584249</v>
      </c>
      <c r="P41" s="28">
        <f t="shared" si="10"/>
        <v>0.68322687742166632</v>
      </c>
      <c r="Q41" s="28">
        <f t="shared" si="10"/>
        <v>0.7240628209141684</v>
      </c>
      <c r="R41" s="29">
        <f t="shared" si="10"/>
        <v>0.82562533795418358</v>
      </c>
      <c r="T41" s="16" t="s">
        <v>29</v>
      </c>
      <c r="U41" s="17">
        <v>-179724.19999999995</v>
      </c>
      <c r="V41" s="17">
        <v>10466</v>
      </c>
      <c r="W41" s="17">
        <v>-33143.4</v>
      </c>
      <c r="X41" s="17">
        <v>9892.9</v>
      </c>
      <c r="Y41" s="17">
        <v>110630.09999999998</v>
      </c>
      <c r="Z41" s="17">
        <v>-478307.30000000005</v>
      </c>
      <c r="AA41" s="17">
        <v>-18862.899999999994</v>
      </c>
      <c r="AB41" s="18">
        <v>-579048.80000000005</v>
      </c>
      <c r="AC41" s="28">
        <v>0.82617137175553923</v>
      </c>
      <c r="AD41" s="28">
        <v>1.0668706991840828</v>
      </c>
      <c r="AE41" s="28">
        <v>0.45617880922924453</v>
      </c>
      <c r="AF41" s="28">
        <v>20.489558707643813</v>
      </c>
      <c r="AG41" s="28">
        <v>1.2255269442584251</v>
      </c>
      <c r="AH41" s="28">
        <v>0.68322687742166632</v>
      </c>
      <c r="AI41" s="28">
        <v>0.7240628209141684</v>
      </c>
      <c r="AJ41" s="29">
        <v>0.82562533795418358</v>
      </c>
    </row>
    <row r="42" spans="2:36" s="7" customFormat="1">
      <c r="B42" s="139" t="s">
        <v>30</v>
      </c>
      <c r="C42" s="17">
        <f t="shared" ref="C42:I57" si="11">+K7-C7</f>
        <v>58.080199999999991</v>
      </c>
      <c r="D42" s="17">
        <f t="shared" si="8"/>
        <v>20.083300000000008</v>
      </c>
      <c r="E42" s="17">
        <f t="shared" si="8"/>
        <v>2.8886000000000003</v>
      </c>
      <c r="F42" s="17">
        <f t="shared" si="8"/>
        <v>0.36210000000000003</v>
      </c>
      <c r="G42" s="17">
        <f t="shared" si="8"/>
        <v>174.18240000000003</v>
      </c>
      <c r="H42" s="17">
        <f t="shared" si="8"/>
        <v>2.2493999999999801</v>
      </c>
      <c r="I42" s="17">
        <f t="shared" si="8"/>
        <v>1.8020999999999994</v>
      </c>
      <c r="J42" s="18">
        <f t="shared" si="9"/>
        <v>259.6481</v>
      </c>
      <c r="K42" s="28">
        <f t="shared" ref="K42:R57" si="12">IF(C7=0,"-",K7/C7)</f>
        <v>1.1050932790112</v>
      </c>
      <c r="L42" s="28">
        <f t="shared" si="10"/>
        <v>1.1662789118800341</v>
      </c>
      <c r="M42" s="28">
        <f t="shared" si="10"/>
        <v>1.2218280114884272</v>
      </c>
      <c r="N42" s="28">
        <f t="shared" si="10"/>
        <v>2.5188758389261747</v>
      </c>
      <c r="O42" s="28">
        <f t="shared" si="10"/>
        <v>1.5613195629643764</v>
      </c>
      <c r="P42" s="28">
        <f t="shared" si="10"/>
        <v>1.0063088209062219</v>
      </c>
      <c r="Q42" s="28">
        <f t="shared" si="10"/>
        <v>1.2100594474880522</v>
      </c>
      <c r="R42" s="29">
        <f t="shared" si="10"/>
        <v>1.1906190373759939</v>
      </c>
      <c r="T42" s="19" t="s">
        <v>30</v>
      </c>
      <c r="U42" s="17">
        <v>58080.199999999953</v>
      </c>
      <c r="V42" s="17">
        <v>20083.300000000003</v>
      </c>
      <c r="W42" s="17">
        <v>2888.6000000000004</v>
      </c>
      <c r="X42" s="17">
        <v>362.1</v>
      </c>
      <c r="Y42" s="17">
        <v>174182.40000000002</v>
      </c>
      <c r="Z42" s="17">
        <v>2249.3999999999651</v>
      </c>
      <c r="AA42" s="17">
        <v>1802.1000000000004</v>
      </c>
      <c r="AB42" s="18">
        <v>259648.09999999995</v>
      </c>
      <c r="AC42" s="28">
        <v>1.1050932790112</v>
      </c>
      <c r="AD42" s="28">
        <v>1.1662789118800339</v>
      </c>
      <c r="AE42" s="28">
        <v>1.2218280114884272</v>
      </c>
      <c r="AF42" s="28">
        <v>2.5188758389261743</v>
      </c>
      <c r="AG42" s="28">
        <v>1.5613195629643761</v>
      </c>
      <c r="AH42" s="28">
        <v>1.0063088209062219</v>
      </c>
      <c r="AI42" s="28">
        <v>1.2100594474880522</v>
      </c>
      <c r="AJ42" s="29">
        <v>1.1906190373759939</v>
      </c>
    </row>
    <row r="43" spans="2:36" s="7" customFormat="1">
      <c r="B43" s="140" t="s">
        <v>31</v>
      </c>
      <c r="C43" s="17">
        <f t="shared" si="11"/>
        <v>-10.55919999999999</v>
      </c>
      <c r="D43" s="17">
        <f t="shared" si="8"/>
        <v>-0.53459999999999996</v>
      </c>
      <c r="E43" s="17">
        <f t="shared" si="8"/>
        <v>0</v>
      </c>
      <c r="F43" s="17">
        <f t="shared" si="8"/>
        <v>0</v>
      </c>
      <c r="G43" s="17">
        <f t="shared" si="8"/>
        <v>1.5065</v>
      </c>
      <c r="H43" s="17">
        <f t="shared" si="8"/>
        <v>-4.7715999999999994</v>
      </c>
      <c r="I43" s="17">
        <f t="shared" si="8"/>
        <v>0</v>
      </c>
      <c r="J43" s="18">
        <f t="shared" si="9"/>
        <v>-14.358899999999988</v>
      </c>
      <c r="K43" s="28">
        <f t="shared" si="12"/>
        <v>0.84434797349587642</v>
      </c>
      <c r="L43" s="28">
        <f t="shared" si="10"/>
        <v>0.70775706554419726</v>
      </c>
      <c r="M43" s="28" t="str">
        <f t="shared" si="10"/>
        <v>-</v>
      </c>
      <c r="N43" s="28" t="str">
        <f t="shared" si="10"/>
        <v>-</v>
      </c>
      <c r="O43" s="28">
        <f t="shared" si="10"/>
        <v>4.1675777964676195</v>
      </c>
      <c r="P43" s="28">
        <f t="shared" si="10"/>
        <v>0.49825974490278763</v>
      </c>
      <c r="Q43" s="28" t="str">
        <f t="shared" si="10"/>
        <v>-</v>
      </c>
      <c r="R43" s="29">
        <f t="shared" si="10"/>
        <v>0.81973296841946686</v>
      </c>
      <c r="T43" s="20" t="s">
        <v>31</v>
      </c>
      <c r="U43" s="17">
        <v>-10559.199999999997</v>
      </c>
      <c r="V43" s="17">
        <v>-534.59999999999991</v>
      </c>
      <c r="W43" s="17">
        <v>0</v>
      </c>
      <c r="X43" s="17">
        <v>0</v>
      </c>
      <c r="Y43" s="17">
        <v>1506.5</v>
      </c>
      <c r="Z43" s="17">
        <v>-4771.6000000000004</v>
      </c>
      <c r="AA43" s="17">
        <v>0</v>
      </c>
      <c r="AB43" s="18">
        <v>-14358.899999999998</v>
      </c>
      <c r="AC43" s="28">
        <v>0.84434797349587631</v>
      </c>
      <c r="AD43" s="28">
        <v>0.70775706554419726</v>
      </c>
      <c r="AE43" s="28" t="s">
        <v>287</v>
      </c>
      <c r="AF43" s="28" t="s">
        <v>287</v>
      </c>
      <c r="AG43" s="28">
        <v>4.1675777964676195</v>
      </c>
      <c r="AH43" s="28">
        <v>0.49825974490278757</v>
      </c>
      <c r="AI43" s="28" t="s">
        <v>287</v>
      </c>
      <c r="AJ43" s="29">
        <v>0.81973296841946663</v>
      </c>
    </row>
    <row r="44" spans="2:36" s="7" customFormat="1">
      <c r="B44" s="139" t="s">
        <v>32</v>
      </c>
      <c r="C44" s="17">
        <f t="shared" si="11"/>
        <v>68.639400000000023</v>
      </c>
      <c r="D44" s="17">
        <f t="shared" si="8"/>
        <v>20.617900000000006</v>
      </c>
      <c r="E44" s="17">
        <f t="shared" si="8"/>
        <v>2.8886000000000003</v>
      </c>
      <c r="F44" s="17">
        <f t="shared" si="8"/>
        <v>0.36210000000000003</v>
      </c>
      <c r="G44" s="17">
        <f t="shared" si="8"/>
        <v>172.67579999999998</v>
      </c>
      <c r="H44" s="17">
        <f t="shared" si="8"/>
        <v>7.0211000000000467</v>
      </c>
      <c r="I44" s="17">
        <f t="shared" si="8"/>
        <v>1.8020999999999994</v>
      </c>
      <c r="J44" s="18">
        <f t="shared" si="9"/>
        <v>274.00700000000006</v>
      </c>
      <c r="K44" s="28">
        <f t="shared" si="12"/>
        <v>1.1415784526602193</v>
      </c>
      <c r="L44" s="28">
        <f t="shared" si="10"/>
        <v>1.1733303068897829</v>
      </c>
      <c r="M44" s="28">
        <f t="shared" si="10"/>
        <v>1.2218280114884272</v>
      </c>
      <c r="N44" s="28">
        <f t="shared" si="10"/>
        <v>2.5188758389261747</v>
      </c>
      <c r="O44" s="28">
        <f t="shared" si="10"/>
        <v>1.5573184031542122</v>
      </c>
      <c r="P44" s="28">
        <f t="shared" si="10"/>
        <v>1.0202314845364331</v>
      </c>
      <c r="Q44" s="28">
        <f t="shared" si="10"/>
        <v>1.2100594474880522</v>
      </c>
      <c r="R44" s="29">
        <f t="shared" si="10"/>
        <v>1.2136544139250465</v>
      </c>
      <c r="T44" s="19" t="s">
        <v>32</v>
      </c>
      <c r="U44" s="17">
        <v>68639.399999999965</v>
      </c>
      <c r="V44" s="17">
        <v>20617.899999999994</v>
      </c>
      <c r="W44" s="17">
        <v>2888.6000000000004</v>
      </c>
      <c r="X44" s="17">
        <v>362.1</v>
      </c>
      <c r="Y44" s="17">
        <v>172675.8</v>
      </c>
      <c r="Z44" s="17">
        <v>7021.1000000000349</v>
      </c>
      <c r="AA44" s="17">
        <v>1802.1000000000004</v>
      </c>
      <c r="AB44" s="18">
        <v>274006.99999999994</v>
      </c>
      <c r="AC44" s="28">
        <v>1.1415784526602193</v>
      </c>
      <c r="AD44" s="28">
        <v>1.1733303068897827</v>
      </c>
      <c r="AE44" s="28">
        <v>1.2218280114884272</v>
      </c>
      <c r="AF44" s="28">
        <v>2.5188758389261743</v>
      </c>
      <c r="AG44" s="28">
        <v>1.5573184031542122</v>
      </c>
      <c r="AH44" s="28">
        <v>1.0202314845364331</v>
      </c>
      <c r="AI44" s="28">
        <v>1.2100594474880522</v>
      </c>
      <c r="AJ44" s="29">
        <v>1.2136544139250462</v>
      </c>
    </row>
    <row r="45" spans="2:36" s="7" customFormat="1">
      <c r="B45" s="139" t="s">
        <v>33</v>
      </c>
      <c r="C45" s="17">
        <f t="shared" si="11"/>
        <v>-237.80439999999999</v>
      </c>
      <c r="D45" s="17">
        <f t="shared" si="8"/>
        <v>-9.6172999999999966</v>
      </c>
      <c r="E45" s="17">
        <f t="shared" si="8"/>
        <v>-36.031999999999996</v>
      </c>
      <c r="F45" s="17">
        <f t="shared" si="8"/>
        <v>9.5309000000000008</v>
      </c>
      <c r="G45" s="17">
        <f t="shared" si="8"/>
        <v>-63.552200000000013</v>
      </c>
      <c r="H45" s="17">
        <f t="shared" si="8"/>
        <v>-480.55689999999981</v>
      </c>
      <c r="I45" s="17">
        <f t="shared" si="8"/>
        <v>-20.664999999999999</v>
      </c>
      <c r="J45" s="18">
        <f t="shared" si="9"/>
        <v>-838.6968999999998</v>
      </c>
      <c r="K45" s="28">
        <f t="shared" si="12"/>
        <v>0.50587361611329207</v>
      </c>
      <c r="L45" s="28">
        <f t="shared" si="10"/>
        <v>0.73083553968351711</v>
      </c>
      <c r="M45" s="28">
        <f t="shared" si="10"/>
        <v>0.24813661744944038</v>
      </c>
      <c r="N45" s="28">
        <f t="shared" si="10"/>
        <v>36.404531946508172</v>
      </c>
      <c r="O45" s="28">
        <f t="shared" si="10"/>
        <v>0.64738591900643394</v>
      </c>
      <c r="P45" s="28">
        <f t="shared" si="10"/>
        <v>0.58335198851522851</v>
      </c>
      <c r="Q45" s="28">
        <f t="shared" si="10"/>
        <v>0.6543181377173789</v>
      </c>
      <c r="R45" s="29">
        <f t="shared" si="10"/>
        <v>0.57178438214721805</v>
      </c>
      <c r="T45" s="19" t="s">
        <v>33</v>
      </c>
      <c r="U45" s="17">
        <v>-237804.4</v>
      </c>
      <c r="V45" s="17">
        <v>-9617.2999999999956</v>
      </c>
      <c r="W45" s="17">
        <v>-36032</v>
      </c>
      <c r="X45" s="17">
        <v>9530.9</v>
      </c>
      <c r="Y45" s="17">
        <v>-63552.200000000012</v>
      </c>
      <c r="Z45" s="17">
        <v>-480556.89999999991</v>
      </c>
      <c r="AA45" s="17">
        <v>-20665</v>
      </c>
      <c r="AB45" s="18">
        <v>-838696.89999999991</v>
      </c>
      <c r="AC45" s="28">
        <v>0.50587361611329207</v>
      </c>
      <c r="AD45" s="28">
        <v>0.73083553968351711</v>
      </c>
      <c r="AE45" s="28">
        <v>0.24813661744944038</v>
      </c>
      <c r="AF45" s="28">
        <v>36.404531946508172</v>
      </c>
      <c r="AG45" s="28">
        <v>0.64738591900643394</v>
      </c>
      <c r="AH45" s="28">
        <v>0.58335198851522851</v>
      </c>
      <c r="AI45" s="28">
        <v>0.6543181377173789</v>
      </c>
      <c r="AJ45" s="29">
        <v>0.57178438214721794</v>
      </c>
    </row>
    <row r="46" spans="2:36" s="7" customFormat="1">
      <c r="B46" s="139" t="s">
        <v>34</v>
      </c>
      <c r="C46" s="17">
        <f t="shared" si="11"/>
        <v>-237.8801</v>
      </c>
      <c r="D46" s="17">
        <f t="shared" si="8"/>
        <v>-9.6172999999999966</v>
      </c>
      <c r="E46" s="17">
        <f t="shared" si="8"/>
        <v>-36.031999999999996</v>
      </c>
      <c r="F46" s="17">
        <f t="shared" si="8"/>
        <v>9.5309000000000008</v>
      </c>
      <c r="G46" s="17">
        <f t="shared" si="8"/>
        <v>-63.552200000000013</v>
      </c>
      <c r="H46" s="17">
        <f t="shared" si="8"/>
        <v>-479.79480000000001</v>
      </c>
      <c r="I46" s="17">
        <f t="shared" si="8"/>
        <v>-20.664999999999999</v>
      </c>
      <c r="J46" s="18">
        <f t="shared" si="9"/>
        <v>-838.01050000000009</v>
      </c>
      <c r="K46" s="28">
        <f t="shared" si="12"/>
        <v>0.50446528914963173</v>
      </c>
      <c r="L46" s="28">
        <f t="shared" si="10"/>
        <v>0.73083553968351711</v>
      </c>
      <c r="M46" s="28">
        <f t="shared" si="10"/>
        <v>0.24813661744944038</v>
      </c>
      <c r="N46" s="28">
        <f t="shared" si="10"/>
        <v>36.404531946508172</v>
      </c>
      <c r="O46" s="28">
        <f t="shared" si="10"/>
        <v>0.64738591900643394</v>
      </c>
      <c r="P46" s="28">
        <f t="shared" si="10"/>
        <v>0.5836231066166373</v>
      </c>
      <c r="Q46" s="28">
        <f t="shared" si="10"/>
        <v>0.6543181377173789</v>
      </c>
      <c r="R46" s="29">
        <f t="shared" si="10"/>
        <v>0.5716330472682184</v>
      </c>
      <c r="T46" s="19" t="s">
        <v>34</v>
      </c>
      <c r="U46" s="17">
        <v>-237880.09999999998</v>
      </c>
      <c r="V46" s="17">
        <v>-9617.2999999999956</v>
      </c>
      <c r="W46" s="17">
        <v>-36032</v>
      </c>
      <c r="X46" s="17">
        <v>9530.9</v>
      </c>
      <c r="Y46" s="17">
        <v>-63552.200000000012</v>
      </c>
      <c r="Z46" s="17">
        <v>-479794.79999999993</v>
      </c>
      <c r="AA46" s="17">
        <v>-20665</v>
      </c>
      <c r="AB46" s="18">
        <v>-838010.49999999988</v>
      </c>
      <c r="AC46" s="28">
        <v>0.50446528914963173</v>
      </c>
      <c r="AD46" s="28">
        <v>0.73083553968351711</v>
      </c>
      <c r="AE46" s="28">
        <v>0.24813661744944038</v>
      </c>
      <c r="AF46" s="28">
        <v>36.404531946508172</v>
      </c>
      <c r="AG46" s="28">
        <v>0.64738591900643394</v>
      </c>
      <c r="AH46" s="28">
        <v>0.5836231066166373</v>
      </c>
      <c r="AI46" s="28">
        <v>0.6543181377173789</v>
      </c>
      <c r="AJ46" s="29">
        <v>0.57163304726821851</v>
      </c>
    </row>
    <row r="47" spans="2:36" s="7" customFormat="1">
      <c r="B47" s="139" t="s">
        <v>35</v>
      </c>
      <c r="C47" s="17">
        <f t="shared" si="11"/>
        <v>7.5699999999999878E-2</v>
      </c>
      <c r="D47" s="17">
        <f t="shared" si="8"/>
        <v>0</v>
      </c>
      <c r="E47" s="17">
        <f t="shared" si="8"/>
        <v>0</v>
      </c>
      <c r="F47" s="17">
        <f t="shared" si="8"/>
        <v>0</v>
      </c>
      <c r="G47" s="17">
        <f t="shared" si="8"/>
        <v>0</v>
      </c>
      <c r="H47" s="17">
        <f t="shared" si="8"/>
        <v>0</v>
      </c>
      <c r="I47" s="17">
        <f t="shared" si="8"/>
        <v>0</v>
      </c>
      <c r="J47" s="18">
        <f t="shared" si="9"/>
        <v>7.5699999999999878E-2</v>
      </c>
      <c r="K47" s="28">
        <f t="shared" si="12"/>
        <v>1.062304526748971</v>
      </c>
      <c r="L47" s="28" t="str">
        <f t="shared" si="10"/>
        <v>-</v>
      </c>
      <c r="M47" s="28" t="str">
        <f t="shared" si="10"/>
        <v>-</v>
      </c>
      <c r="N47" s="28" t="str">
        <f t="shared" si="10"/>
        <v>-</v>
      </c>
      <c r="O47" s="28" t="str">
        <f t="shared" si="10"/>
        <v>-</v>
      </c>
      <c r="P47" s="28" t="str">
        <f t="shared" si="10"/>
        <v>-</v>
      </c>
      <c r="Q47" s="28" t="str">
        <f t="shared" si="10"/>
        <v>-</v>
      </c>
      <c r="R47" s="29">
        <f t="shared" si="10"/>
        <v>1.062304526748971</v>
      </c>
      <c r="T47" s="19" t="s">
        <v>35</v>
      </c>
      <c r="U47" s="17">
        <v>75.700000000000045</v>
      </c>
      <c r="V47" s="17">
        <v>0</v>
      </c>
      <c r="W47" s="17">
        <v>0</v>
      </c>
      <c r="X47" s="17">
        <v>0</v>
      </c>
      <c r="Y47" s="17">
        <v>0</v>
      </c>
      <c r="Z47" s="17">
        <v>0</v>
      </c>
      <c r="AA47" s="17">
        <v>0</v>
      </c>
      <c r="AB47" s="18">
        <v>75.700000000000045</v>
      </c>
      <c r="AC47" s="28">
        <v>1.0623045267489712</v>
      </c>
      <c r="AD47" s="28" t="s">
        <v>287</v>
      </c>
      <c r="AE47" s="28" t="s">
        <v>287</v>
      </c>
      <c r="AF47" s="28" t="s">
        <v>287</v>
      </c>
      <c r="AG47" s="28" t="s">
        <v>287</v>
      </c>
      <c r="AH47" s="28" t="s">
        <v>287</v>
      </c>
      <c r="AI47" s="28" t="s">
        <v>287</v>
      </c>
      <c r="AJ47" s="29">
        <v>1.0623045267489712</v>
      </c>
    </row>
    <row r="48" spans="2:36" s="7" customFormat="1">
      <c r="B48" s="139" t="s">
        <v>36</v>
      </c>
      <c r="C48" s="17">
        <f t="shared" si="11"/>
        <v>0</v>
      </c>
      <c r="D48" s="17">
        <f t="shared" si="8"/>
        <v>0</v>
      </c>
      <c r="E48" s="17">
        <f t="shared" si="8"/>
        <v>0</v>
      </c>
      <c r="F48" s="17">
        <f t="shared" si="8"/>
        <v>0</v>
      </c>
      <c r="G48" s="17">
        <f t="shared" si="8"/>
        <v>0</v>
      </c>
      <c r="H48" s="17">
        <f t="shared" si="8"/>
        <v>-0.7621</v>
      </c>
      <c r="I48" s="17">
        <f t="shared" si="8"/>
        <v>0</v>
      </c>
      <c r="J48" s="18">
        <f t="shared" si="9"/>
        <v>-0.7621</v>
      </c>
      <c r="K48" s="28" t="str">
        <f t="shared" si="12"/>
        <v>-</v>
      </c>
      <c r="L48" s="28" t="str">
        <f t="shared" si="10"/>
        <v>-</v>
      </c>
      <c r="M48" s="28" t="str">
        <f t="shared" si="10"/>
        <v>-</v>
      </c>
      <c r="N48" s="28" t="str">
        <f t="shared" si="10"/>
        <v>-</v>
      </c>
      <c r="O48" s="28" t="str">
        <f t="shared" si="10"/>
        <v>-</v>
      </c>
      <c r="P48" s="28">
        <f t="shared" si="10"/>
        <v>0.29389419067914391</v>
      </c>
      <c r="Q48" s="28" t="str">
        <f t="shared" si="10"/>
        <v>-</v>
      </c>
      <c r="R48" s="29">
        <f t="shared" si="10"/>
        <v>0.29389419067914391</v>
      </c>
      <c r="T48" s="19" t="s">
        <v>36</v>
      </c>
      <c r="U48" s="17">
        <v>0</v>
      </c>
      <c r="V48" s="17">
        <v>0</v>
      </c>
      <c r="W48" s="17">
        <v>0</v>
      </c>
      <c r="X48" s="17">
        <v>0</v>
      </c>
      <c r="Y48" s="17">
        <v>0</v>
      </c>
      <c r="Z48" s="17">
        <v>-762.09999999999991</v>
      </c>
      <c r="AA48" s="17">
        <v>0</v>
      </c>
      <c r="AB48" s="18">
        <v>-762.09999999999991</v>
      </c>
      <c r="AC48" s="28" t="s">
        <v>287</v>
      </c>
      <c r="AD48" s="28" t="s">
        <v>287</v>
      </c>
      <c r="AE48" s="28" t="s">
        <v>287</v>
      </c>
      <c r="AF48" s="28" t="s">
        <v>287</v>
      </c>
      <c r="AG48" s="28" t="s">
        <v>287</v>
      </c>
      <c r="AH48" s="28">
        <v>0.29389419067914391</v>
      </c>
      <c r="AI48" s="28" t="s">
        <v>287</v>
      </c>
      <c r="AJ48" s="29">
        <v>0.29389419067914391</v>
      </c>
    </row>
    <row r="49" spans="2:36" s="7" customFormat="1">
      <c r="B49" s="140" t="s">
        <v>37</v>
      </c>
      <c r="C49" s="17">
        <f t="shared" si="11"/>
        <v>276.70969999999988</v>
      </c>
      <c r="D49" s="17">
        <f t="shared" si="8"/>
        <v>65.249300000000005</v>
      </c>
      <c r="E49" s="17">
        <f t="shared" si="8"/>
        <v>850.47440000000029</v>
      </c>
      <c r="F49" s="17">
        <f t="shared" si="8"/>
        <v>30.188099999999963</v>
      </c>
      <c r="G49" s="17">
        <f t="shared" si="8"/>
        <v>264.10260000000005</v>
      </c>
      <c r="H49" s="17">
        <f t="shared" si="8"/>
        <v>515.04930000000013</v>
      </c>
      <c r="I49" s="17">
        <f t="shared" si="8"/>
        <v>22.537500000000005</v>
      </c>
      <c r="J49" s="18">
        <f t="shared" si="9"/>
        <v>2024.3109000000004</v>
      </c>
      <c r="K49" s="28">
        <f t="shared" si="12"/>
        <v>1.3725846802643411</v>
      </c>
      <c r="L49" s="28">
        <f t="shared" si="10"/>
        <v>2.8962087043451978</v>
      </c>
      <c r="M49" s="28">
        <f t="shared" si="10"/>
        <v>1.5137260807403583</v>
      </c>
      <c r="N49" s="28">
        <f t="shared" si="10"/>
        <v>1.0321185774628301</v>
      </c>
      <c r="O49" s="28">
        <f t="shared" si="10"/>
        <v>1.7905173572375928</v>
      </c>
      <c r="P49" s="28">
        <f t="shared" si="10"/>
        <v>1.4363095237590999</v>
      </c>
      <c r="Q49" s="28">
        <f t="shared" si="10"/>
        <v>1.718603828089877</v>
      </c>
      <c r="R49" s="29">
        <f t="shared" si="10"/>
        <v>1.4115789592892798</v>
      </c>
      <c r="T49" s="20" t="s">
        <v>37</v>
      </c>
      <c r="U49" s="17">
        <v>276709.69999999995</v>
      </c>
      <c r="V49" s="17">
        <v>65249.299999999996</v>
      </c>
      <c r="W49" s="17">
        <v>850474.40000000014</v>
      </c>
      <c r="X49" s="17">
        <v>30188.099999999977</v>
      </c>
      <c r="Y49" s="17">
        <v>264102.60000000003</v>
      </c>
      <c r="Z49" s="17">
        <v>515049.30000000005</v>
      </c>
      <c r="AA49" s="17">
        <v>22537.5</v>
      </c>
      <c r="AB49" s="18">
        <v>2024310.9000000001</v>
      </c>
      <c r="AC49" s="28">
        <v>1.3725846802643413</v>
      </c>
      <c r="AD49" s="28">
        <v>2.8962087043451978</v>
      </c>
      <c r="AE49" s="28">
        <v>1.5137260807403581</v>
      </c>
      <c r="AF49" s="28">
        <v>1.0321185774628301</v>
      </c>
      <c r="AG49" s="28">
        <v>1.7905173572375928</v>
      </c>
      <c r="AH49" s="28">
        <v>1.4363095237590999</v>
      </c>
      <c r="AI49" s="28">
        <v>1.7186038280898768</v>
      </c>
      <c r="AJ49" s="29">
        <v>1.4115789592892798</v>
      </c>
    </row>
    <row r="50" spans="2:36" s="7" customFormat="1">
      <c r="B50" s="139" t="s">
        <v>38</v>
      </c>
      <c r="C50" s="17">
        <f t="shared" si="11"/>
        <v>62.958799999999997</v>
      </c>
      <c r="D50" s="17">
        <f t="shared" si="8"/>
        <v>5.4695999999999962</v>
      </c>
      <c r="E50" s="17">
        <f t="shared" si="8"/>
        <v>142.42589999999998</v>
      </c>
      <c r="F50" s="17">
        <f t="shared" si="8"/>
        <v>-174.28880000000001</v>
      </c>
      <c r="G50" s="17">
        <f t="shared" si="8"/>
        <v>-75.369199999999978</v>
      </c>
      <c r="H50" s="17">
        <f t="shared" si="8"/>
        <v>295.21799999999996</v>
      </c>
      <c r="I50" s="17">
        <f t="shared" si="8"/>
        <v>15.606499999999993</v>
      </c>
      <c r="J50" s="18">
        <f t="shared" si="9"/>
        <v>272.02079999999989</v>
      </c>
      <c r="K50" s="28">
        <f t="shared" si="12"/>
        <v>1.3832991385345956</v>
      </c>
      <c r="L50" s="28">
        <f t="shared" si="10"/>
        <v>1.4815000660240325</v>
      </c>
      <c r="M50" s="28">
        <f t="shared" si="10"/>
        <v>1.7458841125724078</v>
      </c>
      <c r="N50" s="28">
        <f t="shared" si="10"/>
        <v>0.2121799473125609</v>
      </c>
      <c r="O50" s="28">
        <f t="shared" si="10"/>
        <v>0.55486809497823053</v>
      </c>
      <c r="P50" s="28">
        <f t="shared" si="10"/>
        <v>1.4962173299386876</v>
      </c>
      <c r="Q50" s="28">
        <f t="shared" si="10"/>
        <v>1.8956281706953144</v>
      </c>
      <c r="R50" s="29">
        <f t="shared" si="10"/>
        <v>1.1986316349120103</v>
      </c>
      <c r="T50" s="19" t="s">
        <v>38</v>
      </c>
      <c r="U50" s="17">
        <v>62958.799999999988</v>
      </c>
      <c r="V50" s="17">
        <v>5469.5999999999985</v>
      </c>
      <c r="W50" s="17">
        <v>142425.9</v>
      </c>
      <c r="X50" s="17">
        <v>-174288.80000000002</v>
      </c>
      <c r="Y50" s="17">
        <v>-75369.199999999983</v>
      </c>
      <c r="Z50" s="17">
        <v>295218</v>
      </c>
      <c r="AA50" s="17">
        <v>15606.499999999996</v>
      </c>
      <c r="AB50" s="18">
        <v>272020.8</v>
      </c>
      <c r="AC50" s="28">
        <v>1.3832991385345956</v>
      </c>
      <c r="AD50" s="28">
        <v>1.4815000660240327</v>
      </c>
      <c r="AE50" s="28">
        <v>1.7458841125724081</v>
      </c>
      <c r="AF50" s="28">
        <v>0.2121799473125609</v>
      </c>
      <c r="AG50" s="28">
        <v>0.55486809497823053</v>
      </c>
      <c r="AH50" s="28">
        <v>1.4962173299386876</v>
      </c>
      <c r="AI50" s="28">
        <v>1.8956281706953146</v>
      </c>
      <c r="AJ50" s="29">
        <v>1.1986316349120103</v>
      </c>
    </row>
    <row r="51" spans="2:36" s="7" customFormat="1">
      <c r="B51" s="139" t="s">
        <v>39</v>
      </c>
      <c r="C51" s="17">
        <f t="shared" si="11"/>
        <v>12.871199999999998</v>
      </c>
      <c r="D51" s="17">
        <f t="shared" si="8"/>
        <v>0.19760000000000133</v>
      </c>
      <c r="E51" s="17">
        <f t="shared" si="8"/>
        <v>-103.98139999999989</v>
      </c>
      <c r="F51" s="17">
        <f t="shared" si="8"/>
        <v>-120.14749999999998</v>
      </c>
      <c r="G51" s="17">
        <f t="shared" si="8"/>
        <v>-4.5693999999999946</v>
      </c>
      <c r="H51" s="17">
        <f t="shared" si="8"/>
        <v>0</v>
      </c>
      <c r="I51" s="17">
        <f t="shared" si="8"/>
        <v>1.4352</v>
      </c>
      <c r="J51" s="18">
        <f t="shared" si="9"/>
        <v>-214.19429999999986</v>
      </c>
      <c r="K51" s="28">
        <f t="shared" si="12"/>
        <v>1.4180902172112375</v>
      </c>
      <c r="L51" s="28">
        <f t="shared" si="10"/>
        <v>1.0252775930000513</v>
      </c>
      <c r="M51" s="28">
        <f t="shared" si="10"/>
        <v>0.89630114826133245</v>
      </c>
      <c r="N51" s="28">
        <f t="shared" si="10"/>
        <v>0.74770663393119252</v>
      </c>
      <c r="O51" s="28">
        <f t="shared" si="10"/>
        <v>0.8713337988826817</v>
      </c>
      <c r="P51" s="28" t="str">
        <f t="shared" si="10"/>
        <v>-</v>
      </c>
      <c r="Q51" s="28">
        <f t="shared" si="10"/>
        <v>2.6504139834406626</v>
      </c>
      <c r="R51" s="29">
        <f t="shared" si="10"/>
        <v>0.862159816239087</v>
      </c>
      <c r="T51" s="19" t="s">
        <v>39</v>
      </c>
      <c r="U51" s="17">
        <v>12871.2</v>
      </c>
      <c r="V51" s="17">
        <v>197.60000000000036</v>
      </c>
      <c r="W51" s="17">
        <v>-103981.39999999991</v>
      </c>
      <c r="X51" s="17">
        <v>-120147.5</v>
      </c>
      <c r="Y51" s="17">
        <v>-4569.3999999999978</v>
      </c>
      <c r="Z51" s="17">
        <v>0</v>
      </c>
      <c r="AA51" s="17">
        <v>1435.2000000000003</v>
      </c>
      <c r="AB51" s="18">
        <v>-214194.2999999999</v>
      </c>
      <c r="AC51" s="28">
        <v>1.4180902172112377</v>
      </c>
      <c r="AD51" s="28">
        <v>1.0252775930000513</v>
      </c>
      <c r="AE51" s="28">
        <v>0.89630114826133245</v>
      </c>
      <c r="AF51" s="28">
        <v>0.74770663393119252</v>
      </c>
      <c r="AG51" s="28">
        <v>0.87133379888268159</v>
      </c>
      <c r="AH51" s="28" t="s">
        <v>287</v>
      </c>
      <c r="AI51" s="28">
        <v>2.6504139834406626</v>
      </c>
      <c r="AJ51" s="29">
        <v>0.86215981623908666</v>
      </c>
    </row>
    <row r="52" spans="2:36" s="7" customFormat="1">
      <c r="B52" s="139" t="s">
        <v>40</v>
      </c>
      <c r="C52" s="17">
        <f t="shared" si="11"/>
        <v>-1.2250000000000014</v>
      </c>
      <c r="D52" s="17">
        <f t="shared" si="8"/>
        <v>2.0384000000000002</v>
      </c>
      <c r="E52" s="17">
        <f t="shared" si="8"/>
        <v>420.41649999999998</v>
      </c>
      <c r="F52" s="17">
        <f t="shared" si="8"/>
        <v>286.71140000000003</v>
      </c>
      <c r="G52" s="17">
        <f t="shared" si="8"/>
        <v>53.989300000000007</v>
      </c>
      <c r="H52" s="17">
        <f t="shared" si="8"/>
        <v>17.311800000000005</v>
      </c>
      <c r="I52" s="21">
        <f t="shared" si="8"/>
        <v>2.7255999999999982</v>
      </c>
      <c r="J52" s="18">
        <f t="shared" si="9"/>
        <v>781.96799999999985</v>
      </c>
      <c r="K52" s="28">
        <f t="shared" si="12"/>
        <v>0.96020517884929613</v>
      </c>
      <c r="L52" s="28">
        <f t="shared" si="10"/>
        <v>3.1322175732217574</v>
      </c>
      <c r="M52" s="28">
        <f t="shared" si="10"/>
        <v>2.9610377979398717</v>
      </c>
      <c r="N52" s="28">
        <f t="shared" si="10"/>
        <v>2.4917067110085349</v>
      </c>
      <c r="O52" s="28">
        <f t="shared" si="10"/>
        <v>2.5078156637239819</v>
      </c>
      <c r="P52" s="28">
        <f t="shared" si="10"/>
        <v>1.1670784482525662</v>
      </c>
      <c r="Q52" s="30">
        <f t="shared" si="10"/>
        <v>1.2330628404319903</v>
      </c>
      <c r="R52" s="29">
        <f t="shared" si="10"/>
        <v>2.3266219125513405</v>
      </c>
      <c r="T52" s="19" t="s">
        <v>40</v>
      </c>
      <c r="U52" s="17">
        <v>-1225</v>
      </c>
      <c r="V52" s="17">
        <v>2038.4</v>
      </c>
      <c r="W52" s="17">
        <v>420416.49999999994</v>
      </c>
      <c r="X52" s="17">
        <v>286711.40000000002</v>
      </c>
      <c r="Y52" s="17">
        <v>53989.3</v>
      </c>
      <c r="Z52" s="17">
        <v>17311.800000000003</v>
      </c>
      <c r="AA52" s="21">
        <v>2725.5999999999985</v>
      </c>
      <c r="AB52" s="18">
        <v>781968.00000000012</v>
      </c>
      <c r="AC52" s="28">
        <v>0.96020517884929624</v>
      </c>
      <c r="AD52" s="28">
        <v>3.1322175732217574</v>
      </c>
      <c r="AE52" s="28">
        <v>2.9610377979398712</v>
      </c>
      <c r="AF52" s="28">
        <v>2.4917067110085345</v>
      </c>
      <c r="AG52" s="28">
        <v>2.5078156637239815</v>
      </c>
      <c r="AH52" s="28">
        <v>1.1670784482525662</v>
      </c>
      <c r="AI52" s="30">
        <v>1.2330628404319903</v>
      </c>
      <c r="AJ52" s="29">
        <v>2.3266219125513414</v>
      </c>
    </row>
    <row r="53" spans="2:36" s="7" customFormat="1">
      <c r="B53" s="139" t="s">
        <v>41</v>
      </c>
      <c r="C53" s="17">
        <f t="shared" si="11"/>
        <v>51.180800000000005</v>
      </c>
      <c r="D53" s="17">
        <f t="shared" si="8"/>
        <v>57.642899999999997</v>
      </c>
      <c r="E53" s="17">
        <f t="shared" si="8"/>
        <v>11.800299999999964</v>
      </c>
      <c r="F53" s="17">
        <f t="shared" si="8"/>
        <v>13.908999999999995</v>
      </c>
      <c r="G53" s="17">
        <f t="shared" si="8"/>
        <v>103.35420000000002</v>
      </c>
      <c r="H53" s="17">
        <f t="shared" si="8"/>
        <v>40.594999999999999</v>
      </c>
      <c r="I53" s="21">
        <f t="shared" si="8"/>
        <v>2.7264999999999997</v>
      </c>
      <c r="J53" s="18">
        <f t="shared" si="9"/>
        <v>281.20869999999996</v>
      </c>
      <c r="K53" s="28">
        <f t="shared" si="12"/>
        <v>1.3373618818671813</v>
      </c>
      <c r="L53" s="28">
        <f t="shared" si="10"/>
        <v>9.4101108841552374</v>
      </c>
      <c r="M53" s="28">
        <f t="shared" si="10"/>
        <v>1.0801054377990298</v>
      </c>
      <c r="N53" s="28">
        <f t="shared" si="10"/>
        <v>1.6460978181598589</v>
      </c>
      <c r="O53" s="28">
        <f t="shared" si="10"/>
        <v>2.8140272049144364</v>
      </c>
      <c r="P53" s="28">
        <f t="shared" si="10"/>
        <v>1.3142237021968954</v>
      </c>
      <c r="Q53" s="30">
        <f t="shared" si="10"/>
        <v>19.472222222222225</v>
      </c>
      <c r="R53" s="29">
        <f t="shared" si="10"/>
        <v>1.5474030112463306</v>
      </c>
      <c r="T53" s="19" t="s">
        <v>41</v>
      </c>
      <c r="U53" s="17">
        <v>51180.800000000017</v>
      </c>
      <c r="V53" s="17">
        <v>57642.9</v>
      </c>
      <c r="W53" s="17">
        <v>11800.299999999988</v>
      </c>
      <c r="X53" s="17">
        <v>13908.999999999996</v>
      </c>
      <c r="Y53" s="17">
        <v>103354.20000000001</v>
      </c>
      <c r="Z53" s="17">
        <v>40595</v>
      </c>
      <c r="AA53" s="21">
        <v>2726.5</v>
      </c>
      <c r="AB53" s="18">
        <v>281208.7</v>
      </c>
      <c r="AC53" s="28">
        <v>1.3373618818671813</v>
      </c>
      <c r="AD53" s="28">
        <v>9.4101108841552374</v>
      </c>
      <c r="AE53" s="28">
        <v>1.08010543779903</v>
      </c>
      <c r="AF53" s="28">
        <v>1.6460978181598589</v>
      </c>
      <c r="AG53" s="28">
        <v>2.8140272049144364</v>
      </c>
      <c r="AH53" s="28">
        <v>1.3142237021968954</v>
      </c>
      <c r="AI53" s="30">
        <v>19.472222222222221</v>
      </c>
      <c r="AJ53" s="29">
        <v>1.5474030112463313</v>
      </c>
    </row>
    <row r="54" spans="2:36" s="7" customFormat="1">
      <c r="B54" s="140" t="s">
        <v>42</v>
      </c>
      <c r="C54" s="17">
        <f t="shared" si="11"/>
        <v>42.839200000000005</v>
      </c>
      <c r="D54" s="17">
        <f t="shared" si="8"/>
        <v>57.8</v>
      </c>
      <c r="E54" s="17">
        <f t="shared" si="8"/>
        <v>3.6087999999999738</v>
      </c>
      <c r="F54" s="17">
        <f t="shared" si="8"/>
        <v>14.912500000000005</v>
      </c>
      <c r="G54" s="17">
        <f t="shared" si="8"/>
        <v>73.558300000000003</v>
      </c>
      <c r="H54" s="17">
        <f t="shared" si="8"/>
        <v>36.586500000000015</v>
      </c>
      <c r="I54" s="17">
        <f t="shared" si="8"/>
        <v>0</v>
      </c>
      <c r="J54" s="18">
        <f t="shared" si="9"/>
        <v>229.30529999999999</v>
      </c>
      <c r="K54" s="28">
        <f t="shared" si="12"/>
        <v>1.2835315024339555</v>
      </c>
      <c r="L54" s="28">
        <f t="shared" si="10"/>
        <v>9.7596993210475258</v>
      </c>
      <c r="M54" s="28">
        <f t="shared" si="10"/>
        <v>1.0253962892198774</v>
      </c>
      <c r="N54" s="28">
        <f t="shared" si="10"/>
        <v>1.7753681211264092</v>
      </c>
      <c r="O54" s="28">
        <f t="shared" si="10"/>
        <v>5.2448092792428875</v>
      </c>
      <c r="P54" s="28">
        <f t="shared" si="10"/>
        <v>1.2929462773687561</v>
      </c>
      <c r="Q54" s="28" t="str">
        <f t="shared" si="10"/>
        <v>-</v>
      </c>
      <c r="R54" s="29">
        <f t="shared" si="10"/>
        <v>1.4971467299103054</v>
      </c>
      <c r="T54" s="20" t="s">
        <v>42</v>
      </c>
      <c r="U54" s="17">
        <v>42839.200000000012</v>
      </c>
      <c r="V54" s="17">
        <v>57800</v>
      </c>
      <c r="W54" s="17">
        <v>3608.7999999999884</v>
      </c>
      <c r="X54" s="17">
        <v>14912.500000000004</v>
      </c>
      <c r="Y54" s="17">
        <v>73558.3</v>
      </c>
      <c r="Z54" s="17">
        <v>36586.5</v>
      </c>
      <c r="AA54" s="17">
        <v>0</v>
      </c>
      <c r="AB54" s="18">
        <v>229305.3</v>
      </c>
      <c r="AC54" s="28">
        <v>1.2835315024339558</v>
      </c>
      <c r="AD54" s="28">
        <v>9.7596993210475276</v>
      </c>
      <c r="AE54" s="28">
        <v>1.0253962892198776</v>
      </c>
      <c r="AF54" s="28">
        <v>1.7753681211264092</v>
      </c>
      <c r="AG54" s="28">
        <v>5.2448092792428875</v>
      </c>
      <c r="AH54" s="28">
        <v>1.2929462773687561</v>
      </c>
      <c r="AI54" s="28" t="s">
        <v>287</v>
      </c>
      <c r="AJ54" s="29">
        <v>1.4971467299103054</v>
      </c>
    </row>
    <row r="55" spans="2:36" s="7" customFormat="1">
      <c r="B55" s="139" t="s">
        <v>43</v>
      </c>
      <c r="C55" s="17">
        <f t="shared" si="11"/>
        <v>2.8866999999999998</v>
      </c>
      <c r="D55" s="17">
        <f t="shared" si="8"/>
        <v>0</v>
      </c>
      <c r="E55" s="17">
        <f t="shared" si="8"/>
        <v>86.474399999999989</v>
      </c>
      <c r="F55" s="17">
        <f t="shared" si="8"/>
        <v>0</v>
      </c>
      <c r="G55" s="17">
        <f t="shared" si="8"/>
        <v>4.6600000000000003E-2</v>
      </c>
      <c r="H55" s="17">
        <f t="shared" si="8"/>
        <v>0.7016</v>
      </c>
      <c r="I55" s="17">
        <f t="shared" si="8"/>
        <v>0</v>
      </c>
      <c r="J55" s="18">
        <f t="shared" si="9"/>
        <v>90.10929999999999</v>
      </c>
      <c r="K55" s="28" t="str">
        <f t="shared" si="12"/>
        <v>-</v>
      </c>
      <c r="L55" s="28" t="str">
        <f t="shared" si="10"/>
        <v>-</v>
      </c>
      <c r="M55" s="28" t="str">
        <f t="shared" si="10"/>
        <v>-</v>
      </c>
      <c r="N55" s="28" t="str">
        <f t="shared" si="10"/>
        <v>-</v>
      </c>
      <c r="O55" s="28" t="str">
        <f t="shared" si="10"/>
        <v>-</v>
      </c>
      <c r="P55" s="28" t="str">
        <f t="shared" si="10"/>
        <v>-</v>
      </c>
      <c r="Q55" s="28" t="str">
        <f t="shared" si="10"/>
        <v>-</v>
      </c>
      <c r="R55" s="29" t="str">
        <f t="shared" si="10"/>
        <v>-</v>
      </c>
      <c r="T55" s="19" t="s">
        <v>43</v>
      </c>
      <c r="U55" s="17">
        <v>2886.7</v>
      </c>
      <c r="V55" s="17">
        <v>0</v>
      </c>
      <c r="W55" s="17">
        <v>86474.4</v>
      </c>
      <c r="X55" s="17">
        <v>0</v>
      </c>
      <c r="Y55" s="17">
        <v>46.6</v>
      </c>
      <c r="Z55" s="17">
        <v>701.6</v>
      </c>
      <c r="AA55" s="17">
        <v>0</v>
      </c>
      <c r="AB55" s="18"/>
      <c r="AC55" s="28" t="s">
        <v>287</v>
      </c>
      <c r="AD55" s="28" t="s">
        <v>287</v>
      </c>
      <c r="AE55" s="28" t="s">
        <v>287</v>
      </c>
      <c r="AF55" s="28" t="s">
        <v>287</v>
      </c>
      <c r="AG55" s="28" t="s">
        <v>287</v>
      </c>
      <c r="AH55" s="28" t="s">
        <v>287</v>
      </c>
      <c r="AI55" s="28" t="s">
        <v>287</v>
      </c>
      <c r="AJ55" s="29" t="s">
        <v>287</v>
      </c>
    </row>
    <row r="56" spans="2:36" s="7" customFormat="1">
      <c r="B56" s="139" t="s">
        <v>44</v>
      </c>
      <c r="C56" s="17">
        <f t="shared" si="11"/>
        <v>0</v>
      </c>
      <c r="D56" s="17">
        <f t="shared" si="8"/>
        <v>0</v>
      </c>
      <c r="E56" s="17">
        <f t="shared" si="8"/>
        <v>0</v>
      </c>
      <c r="F56" s="17">
        <f t="shared" si="8"/>
        <v>0</v>
      </c>
      <c r="G56" s="17">
        <f t="shared" si="8"/>
        <v>0</v>
      </c>
      <c r="H56" s="17">
        <f t="shared" si="8"/>
        <v>152.07599999999996</v>
      </c>
      <c r="I56" s="17">
        <f t="shared" si="8"/>
        <v>0</v>
      </c>
      <c r="J56" s="18">
        <f>SUM(C56:I56)</f>
        <v>152.07599999999996</v>
      </c>
      <c r="K56" s="28" t="str">
        <f t="shared" si="12"/>
        <v>-</v>
      </c>
      <c r="L56" s="28" t="str">
        <f t="shared" si="10"/>
        <v>-</v>
      </c>
      <c r="M56" s="28" t="str">
        <f t="shared" si="10"/>
        <v>-</v>
      </c>
      <c r="N56" s="28" t="str">
        <f t="shared" si="10"/>
        <v>-</v>
      </c>
      <c r="O56" s="28" t="str">
        <f t="shared" si="10"/>
        <v>-</v>
      </c>
      <c r="P56" s="28">
        <f t="shared" si="10"/>
        <v>1.5249276427857656</v>
      </c>
      <c r="Q56" s="28" t="str">
        <f t="shared" si="10"/>
        <v>-</v>
      </c>
      <c r="R56" s="29">
        <f t="shared" si="10"/>
        <v>1.5249276427857656</v>
      </c>
      <c r="T56" s="19" t="s">
        <v>44</v>
      </c>
      <c r="U56" s="17">
        <v>0</v>
      </c>
      <c r="V56" s="17">
        <v>0</v>
      </c>
      <c r="W56" s="17">
        <v>0</v>
      </c>
      <c r="X56" s="17">
        <v>0</v>
      </c>
      <c r="Y56" s="17">
        <v>0</v>
      </c>
      <c r="Z56" s="17">
        <v>152076</v>
      </c>
      <c r="AA56" s="17">
        <v>0</v>
      </c>
      <c r="AB56" s="18">
        <v>152076</v>
      </c>
      <c r="AC56" s="28" t="s">
        <v>287</v>
      </c>
      <c r="AD56" s="28" t="s">
        <v>287</v>
      </c>
      <c r="AE56" s="28" t="s">
        <v>287</v>
      </c>
      <c r="AF56" s="28" t="s">
        <v>287</v>
      </c>
      <c r="AG56" s="28" t="s">
        <v>287</v>
      </c>
      <c r="AH56" s="28">
        <v>1.5249276427857656</v>
      </c>
      <c r="AI56" s="28" t="s">
        <v>287</v>
      </c>
      <c r="AJ56" s="29">
        <v>1.5249276427857656</v>
      </c>
    </row>
    <row r="57" spans="2:36" s="7" customFormat="1">
      <c r="B57" s="139" t="s">
        <v>45</v>
      </c>
      <c r="C57" s="17">
        <f t="shared" si="11"/>
        <v>148.03719999999998</v>
      </c>
      <c r="D57" s="17">
        <f t="shared" si="11"/>
        <v>-9.9200000000000621E-2</v>
      </c>
      <c r="E57" s="17">
        <f t="shared" si="11"/>
        <v>293.33869999999996</v>
      </c>
      <c r="F57" s="17">
        <f t="shared" si="11"/>
        <v>24.004000000000005</v>
      </c>
      <c r="G57" s="17">
        <f t="shared" si="11"/>
        <v>186.65110000000004</v>
      </c>
      <c r="H57" s="17">
        <f t="shared" si="11"/>
        <v>9.1468999999999951</v>
      </c>
      <c r="I57" s="21">
        <f t="shared" si="11"/>
        <v>4.3700000000000072E-2</v>
      </c>
      <c r="J57" s="18">
        <f>SUM(C57:I57)</f>
        <v>661.12239999999997</v>
      </c>
      <c r="K57" s="28">
        <f t="shared" si="12"/>
        <v>1.4054219779347024</v>
      </c>
      <c r="L57" s="28">
        <f t="shared" si="12"/>
        <v>0.98663739105836701</v>
      </c>
      <c r="M57" s="28">
        <f t="shared" si="12"/>
        <v>3.929473223773039</v>
      </c>
      <c r="N57" s="28">
        <f t="shared" si="12"/>
        <v>1.8359859856373681</v>
      </c>
      <c r="O57" s="28">
        <f t="shared" si="12"/>
        <v>6.1172898400530791</v>
      </c>
      <c r="P57" s="28">
        <f t="shared" si="12"/>
        <v>1.1451517945413949</v>
      </c>
      <c r="Q57" s="30">
        <f t="shared" si="12"/>
        <v>1.0356501876325666</v>
      </c>
      <c r="R57" s="29">
        <f t="shared" si="12"/>
        <v>2.097971586567501</v>
      </c>
      <c r="T57" s="19" t="s">
        <v>45</v>
      </c>
      <c r="U57" s="17">
        <v>148037.20000000001</v>
      </c>
      <c r="V57" s="17">
        <v>-99.199999999999818</v>
      </c>
      <c r="W57" s="17">
        <v>293338.69999999995</v>
      </c>
      <c r="X57" s="17">
        <v>24004</v>
      </c>
      <c r="Y57" s="17">
        <v>186651.1</v>
      </c>
      <c r="Z57" s="17">
        <v>9146.9000000000015</v>
      </c>
      <c r="AA57" s="21">
        <v>43.700000000000045</v>
      </c>
      <c r="AB57" s="18">
        <v>661122.39999999991</v>
      </c>
      <c r="AC57" s="28">
        <v>1.4054219779347024</v>
      </c>
      <c r="AD57" s="28">
        <v>0.98663739105836712</v>
      </c>
      <c r="AE57" s="28">
        <v>3.929473223773039</v>
      </c>
      <c r="AF57" s="28">
        <v>1.8359859856373679</v>
      </c>
      <c r="AG57" s="28">
        <v>6.1172898400530782</v>
      </c>
      <c r="AH57" s="28">
        <v>1.1451517945413949</v>
      </c>
      <c r="AI57" s="30">
        <v>1.0356501876325666</v>
      </c>
      <c r="AJ57" s="29">
        <v>2.097971586567501</v>
      </c>
    </row>
    <row r="58" spans="2:36" s="7" customFormat="1">
      <c r="B58" s="140" t="s">
        <v>46</v>
      </c>
      <c r="C58" s="17">
        <f t="shared" ref="C58:C68" si="13">+K23-C23</f>
        <v>96.985500000000002</v>
      </c>
      <c r="D58" s="17">
        <f t="shared" ref="D58:D68" si="14">+L23-D23</f>
        <v>75.715300000000013</v>
      </c>
      <c r="E58" s="17">
        <f t="shared" ref="E58:E68" si="15">+M23-E23</f>
        <v>817.3309999999999</v>
      </c>
      <c r="F58" s="17">
        <f t="shared" ref="F58:F68" si="16">+N23-F23</f>
        <v>40.081000000000017</v>
      </c>
      <c r="G58" s="17">
        <f t="shared" ref="G58:G68" si="17">+O23-G23</f>
        <v>374.73269999999991</v>
      </c>
      <c r="H58" s="17">
        <f t="shared" ref="H58:H68" si="18">+P23-H23</f>
        <v>36.741999999999734</v>
      </c>
      <c r="I58" s="17">
        <f t="shared" ref="I58:I68" si="19">+Q23-I23</f>
        <v>3.6745999999999839</v>
      </c>
      <c r="J58" s="18">
        <f>SUM(C58:I58)</f>
        <v>1445.2620999999997</v>
      </c>
      <c r="K58" s="28">
        <f t="shared" ref="K58:K68" si="20">IF(C23=0,"-",K23/C23)</f>
        <v>1.0545907557841081</v>
      </c>
      <c r="L58" s="28">
        <f t="shared" ref="L58:L68" si="21">IF(D23=0,"-",L23/D23)</f>
        <v>1.3965783825176226</v>
      </c>
      <c r="M58" s="28">
        <f t="shared" ref="M58:M68" si="22">IF(E23=0,"-",M23/E23)</f>
        <v>1.4761760499347751</v>
      </c>
      <c r="N58" s="28">
        <f t="shared" ref="N58:N68" si="23">IF(F23=0,"-",N23/F23)</f>
        <v>1.0426210935759557</v>
      </c>
      <c r="O58" s="28">
        <f t="shared" ref="O58:O68" si="24">IF(G23=0,"-",O23/G23)</f>
        <v>1.4544259186678903</v>
      </c>
      <c r="P58" s="28">
        <f t="shared" ref="P58:P68" si="25">IF(H23=0,"-",P23/H23)</f>
        <v>1.0136566840030949</v>
      </c>
      <c r="Q58" s="28">
        <f t="shared" ref="Q58:Q68" si="26">IF(I23=0,"-",Q23/I23)</f>
        <v>1.0368483278063181</v>
      </c>
      <c r="R58" s="29">
        <f t="shared" ref="R58:R68" si="27">IF(J23=0,"-",R23/J23)</f>
        <v>1.1754146472000697</v>
      </c>
      <c r="T58" s="20" t="s">
        <v>46</v>
      </c>
      <c r="U58" s="17">
        <v>96985.5</v>
      </c>
      <c r="V58" s="17">
        <v>75715.300000000017</v>
      </c>
      <c r="W58" s="17">
        <v>817331</v>
      </c>
      <c r="X58" s="17">
        <v>40081</v>
      </c>
      <c r="Y58" s="17">
        <v>374732.69999999995</v>
      </c>
      <c r="Z58" s="17">
        <v>36742</v>
      </c>
      <c r="AA58" s="17">
        <v>3674.5999999999913</v>
      </c>
      <c r="AB58" s="18">
        <v>1445262.1</v>
      </c>
      <c r="AC58" s="28">
        <v>1.0545907557841081</v>
      </c>
      <c r="AD58" s="28">
        <v>1.3965783825176226</v>
      </c>
      <c r="AE58" s="28">
        <v>1.4761760499347751</v>
      </c>
      <c r="AF58" s="28">
        <v>1.0426210935759557</v>
      </c>
      <c r="AG58" s="28">
        <v>1.4544259186678903</v>
      </c>
      <c r="AH58" s="28">
        <v>1.0136566840030952</v>
      </c>
      <c r="AI58" s="28">
        <v>1.0368483278063181</v>
      </c>
      <c r="AJ58" s="29">
        <v>1.1754146472000704</v>
      </c>
    </row>
    <row r="59" spans="2:36" s="7" customFormat="1">
      <c r="B59" s="139" t="s">
        <v>47</v>
      </c>
      <c r="C59" s="17">
        <f t="shared" si="13"/>
        <v>167.81919999999991</v>
      </c>
      <c r="D59" s="17">
        <f t="shared" si="14"/>
        <v>14.181600000000003</v>
      </c>
      <c r="E59" s="17">
        <f t="shared" si="15"/>
        <v>726.46209999999996</v>
      </c>
      <c r="F59" s="17">
        <f t="shared" si="16"/>
        <v>45.364499999999907</v>
      </c>
      <c r="G59" s="17">
        <f t="shared" si="17"/>
        <v>785.44509999999991</v>
      </c>
      <c r="H59" s="17">
        <f t="shared" si="18"/>
        <v>-14.803099999999972</v>
      </c>
      <c r="I59" s="21">
        <f t="shared" si="19"/>
        <v>11.203399999999998</v>
      </c>
      <c r="J59" s="18">
        <f t="shared" ref="J59:J64" si="28">SUM(C59:I59)</f>
        <v>1735.6727999999996</v>
      </c>
      <c r="K59" s="28">
        <f t="shared" si="20"/>
        <v>1.1360739943778193</v>
      </c>
      <c r="L59" s="28">
        <f t="shared" si="21"/>
        <v>1.0802645147487802</v>
      </c>
      <c r="M59" s="28">
        <f t="shared" si="22"/>
        <v>1.4289987455930111</v>
      </c>
      <c r="N59" s="28">
        <f t="shared" si="23"/>
        <v>1.0498865128431831</v>
      </c>
      <c r="O59" s="28">
        <f t="shared" si="24"/>
        <v>2.8376501047451885</v>
      </c>
      <c r="P59" s="28">
        <f t="shared" si="25"/>
        <v>0.96129960097264067</v>
      </c>
      <c r="Q59" s="30">
        <f t="shared" si="26"/>
        <v>1.6388144465098244</v>
      </c>
      <c r="R59" s="29">
        <f t="shared" si="27"/>
        <v>1.3585964204173706</v>
      </c>
      <c r="T59" s="19" t="s">
        <v>47</v>
      </c>
      <c r="U59" s="17">
        <v>167819.19999999995</v>
      </c>
      <c r="V59" s="17">
        <v>14181.600000000006</v>
      </c>
      <c r="W59" s="17">
        <v>726462.09999999986</v>
      </c>
      <c r="X59" s="17">
        <v>45364.5</v>
      </c>
      <c r="Y59" s="17">
        <v>785445.10000000009</v>
      </c>
      <c r="Z59" s="17">
        <v>-14803.099999999977</v>
      </c>
      <c r="AA59" s="21">
        <v>11203.400000000001</v>
      </c>
      <c r="AB59" s="18">
        <v>1735672.7999999998</v>
      </c>
      <c r="AC59" s="28">
        <v>1.1360739943778193</v>
      </c>
      <c r="AD59" s="28">
        <v>1.0802645147487802</v>
      </c>
      <c r="AE59" s="28">
        <v>1.4289987455930111</v>
      </c>
      <c r="AF59" s="28">
        <v>1.0498865128431831</v>
      </c>
      <c r="AG59" s="28">
        <v>2.8376501047451885</v>
      </c>
      <c r="AH59" s="28">
        <v>0.96129960097264067</v>
      </c>
      <c r="AI59" s="30">
        <v>1.6388144465098247</v>
      </c>
      <c r="AJ59" s="29">
        <v>1.3585964204173708</v>
      </c>
    </row>
    <row r="60" spans="2:36" s="7" customFormat="1">
      <c r="B60" s="140" t="s">
        <v>38</v>
      </c>
      <c r="C60" s="17">
        <f t="shared" si="13"/>
        <v>0</v>
      </c>
      <c r="D60" s="17">
        <f t="shared" si="14"/>
        <v>0</v>
      </c>
      <c r="E60" s="17">
        <f t="shared" si="15"/>
        <v>367.50959999999998</v>
      </c>
      <c r="F60" s="17">
        <f t="shared" si="16"/>
        <v>-87.007100000000037</v>
      </c>
      <c r="G60" s="17">
        <f t="shared" si="17"/>
        <v>0</v>
      </c>
      <c r="H60" s="17">
        <f t="shared" si="18"/>
        <v>0</v>
      </c>
      <c r="I60" s="17">
        <f t="shared" si="19"/>
        <v>0</v>
      </c>
      <c r="J60" s="18">
        <f t="shared" si="28"/>
        <v>280.50249999999994</v>
      </c>
      <c r="K60" s="28" t="str">
        <f t="shared" si="20"/>
        <v>-</v>
      </c>
      <c r="L60" s="28" t="str">
        <f t="shared" si="21"/>
        <v>-</v>
      </c>
      <c r="M60" s="28">
        <f t="shared" si="22"/>
        <v>1.4752176892739379</v>
      </c>
      <c r="N60" s="28">
        <f t="shared" si="23"/>
        <v>0.85266309203436352</v>
      </c>
      <c r="O60" s="28" t="str">
        <f t="shared" si="24"/>
        <v>-</v>
      </c>
      <c r="P60" s="28" t="str">
        <f t="shared" si="25"/>
        <v>-</v>
      </c>
      <c r="Q60" s="28" t="str">
        <f t="shared" si="26"/>
        <v>-</v>
      </c>
      <c r="R60" s="29">
        <f t="shared" si="27"/>
        <v>1.2056648465673265</v>
      </c>
      <c r="T60" s="20" t="s">
        <v>38</v>
      </c>
      <c r="U60" s="17">
        <v>0</v>
      </c>
      <c r="V60" s="17">
        <v>0</v>
      </c>
      <c r="W60" s="17">
        <v>367509.60000000009</v>
      </c>
      <c r="X60" s="17">
        <v>-87007.099999999977</v>
      </c>
      <c r="Y60" s="17">
        <v>0</v>
      </c>
      <c r="Z60" s="17">
        <v>0</v>
      </c>
      <c r="AA60" s="17">
        <v>0</v>
      </c>
      <c r="AB60" s="18">
        <v>280502.50000000012</v>
      </c>
      <c r="AC60" s="28" t="s">
        <v>287</v>
      </c>
      <c r="AD60" s="28" t="s">
        <v>287</v>
      </c>
      <c r="AE60" s="28">
        <v>1.4752176892739381</v>
      </c>
      <c r="AF60" s="28">
        <v>0.85266309203436363</v>
      </c>
      <c r="AG60" s="28" t="s">
        <v>287</v>
      </c>
      <c r="AH60" s="28" t="s">
        <v>287</v>
      </c>
      <c r="AI60" s="28" t="s">
        <v>287</v>
      </c>
      <c r="AJ60" s="29">
        <v>1.2056648465673268</v>
      </c>
    </row>
    <row r="61" spans="2:36" s="7" customFormat="1">
      <c r="B61" s="139" t="s">
        <v>48</v>
      </c>
      <c r="C61" s="17">
        <f t="shared" si="13"/>
        <v>-166.79880000000003</v>
      </c>
      <c r="D61" s="17">
        <f t="shared" si="14"/>
        <v>6.2956000000000074</v>
      </c>
      <c r="E61" s="17">
        <f t="shared" si="15"/>
        <v>22.939199999999914</v>
      </c>
      <c r="F61" s="17">
        <f t="shared" si="16"/>
        <v>-80.862700000000004</v>
      </c>
      <c r="G61" s="17">
        <f t="shared" si="17"/>
        <v>45.021700000000024</v>
      </c>
      <c r="H61" s="17">
        <f t="shared" si="18"/>
        <v>-11.156999999999982</v>
      </c>
      <c r="I61" s="21">
        <f t="shared" si="19"/>
        <v>-3.0206000000000017</v>
      </c>
      <c r="J61" s="18">
        <f t="shared" si="28"/>
        <v>-187.58260000000007</v>
      </c>
      <c r="K61" s="28">
        <f t="shared" si="20"/>
        <v>0.67205873100758118</v>
      </c>
      <c r="L61" s="28">
        <f t="shared" si="21"/>
        <v>1.0935874546787039</v>
      </c>
      <c r="M61" s="28">
        <f t="shared" si="22"/>
        <v>1.0648644246658543</v>
      </c>
      <c r="N61" s="28">
        <f t="shared" si="23"/>
        <v>0.52628375393822791</v>
      </c>
      <c r="O61" s="28">
        <f t="shared" si="24"/>
        <v>1.3789246084649673</v>
      </c>
      <c r="P61" s="28">
        <f t="shared" si="25"/>
        <v>0.96500015057746458</v>
      </c>
      <c r="Q61" s="30">
        <f t="shared" si="26"/>
        <v>0.81933021909336134</v>
      </c>
      <c r="R61" s="29">
        <f t="shared" si="27"/>
        <v>0.87933293484634878</v>
      </c>
      <c r="T61" s="19" t="s">
        <v>48</v>
      </c>
      <c r="U61" s="17">
        <v>-166798.79999999999</v>
      </c>
      <c r="V61" s="17">
        <v>6295.6000000000058</v>
      </c>
      <c r="W61" s="17">
        <v>22939.199999999953</v>
      </c>
      <c r="X61" s="17">
        <v>-80862.700000000012</v>
      </c>
      <c r="Y61" s="17">
        <v>45021.700000000012</v>
      </c>
      <c r="Z61" s="17">
        <v>-11157</v>
      </c>
      <c r="AA61" s="21">
        <v>-3020.6000000000022</v>
      </c>
      <c r="AB61" s="18">
        <v>-187582.60000000003</v>
      </c>
      <c r="AC61" s="28">
        <v>0.67205873100758129</v>
      </c>
      <c r="AD61" s="28">
        <v>1.0935874546787039</v>
      </c>
      <c r="AE61" s="28">
        <v>1.0648644246658545</v>
      </c>
      <c r="AF61" s="28">
        <v>0.52628375393822791</v>
      </c>
      <c r="AG61" s="28">
        <v>1.3789246084649673</v>
      </c>
      <c r="AH61" s="28">
        <v>0.96500015057746458</v>
      </c>
      <c r="AI61" s="30">
        <v>0.81933021909336134</v>
      </c>
      <c r="AJ61" s="29">
        <v>0.87933293484634889</v>
      </c>
    </row>
    <row r="62" spans="2:36" s="7" customFormat="1">
      <c r="B62" s="139" t="s">
        <v>40</v>
      </c>
      <c r="C62" s="17">
        <f t="shared" si="13"/>
        <v>4.129400000000004</v>
      </c>
      <c r="D62" s="17">
        <f t="shared" si="14"/>
        <v>-46.337299999999999</v>
      </c>
      <c r="E62" s="17">
        <f t="shared" si="15"/>
        <v>31.393000000000001</v>
      </c>
      <c r="F62" s="17">
        <f t="shared" si="16"/>
        <v>148.79440000000002</v>
      </c>
      <c r="G62" s="17">
        <f t="shared" si="17"/>
        <v>725.52179999999998</v>
      </c>
      <c r="H62" s="17">
        <f t="shared" si="18"/>
        <v>0</v>
      </c>
      <c r="I62" s="17">
        <f t="shared" si="19"/>
        <v>0</v>
      </c>
      <c r="J62" s="18">
        <f t="shared" si="28"/>
        <v>863.50130000000001</v>
      </c>
      <c r="K62" s="28">
        <f t="shared" si="20"/>
        <v>1.0551777033653937</v>
      </c>
      <c r="L62" s="28">
        <f t="shared" si="21"/>
        <v>0.19132676211684385</v>
      </c>
      <c r="M62" s="28">
        <f t="shared" si="22"/>
        <v>1.1710273846479047</v>
      </c>
      <c r="N62" s="28">
        <f t="shared" si="23"/>
        <v>5.1063496268821487</v>
      </c>
      <c r="O62" s="28">
        <f t="shared" si="24"/>
        <v>3.6986761075956434</v>
      </c>
      <c r="P62" s="28" t="str">
        <f t="shared" si="25"/>
        <v>-</v>
      </c>
      <c r="Q62" s="28" t="str">
        <f t="shared" si="26"/>
        <v>-</v>
      </c>
      <c r="R62" s="29">
        <f t="shared" si="27"/>
        <v>2.391010205344049</v>
      </c>
      <c r="T62" s="19" t="s">
        <v>40</v>
      </c>
      <c r="U62" s="17">
        <v>4129.4000000000087</v>
      </c>
      <c r="V62" s="17">
        <v>-46337.3</v>
      </c>
      <c r="W62" s="17">
        <v>31393</v>
      </c>
      <c r="X62" s="17">
        <v>148794.40000000002</v>
      </c>
      <c r="Y62" s="17">
        <v>725521.8</v>
      </c>
      <c r="Z62" s="17">
        <v>0</v>
      </c>
      <c r="AA62" s="17">
        <v>0</v>
      </c>
      <c r="AB62" s="18">
        <v>863501.3</v>
      </c>
      <c r="AC62" s="28">
        <v>1.0551777033653937</v>
      </c>
      <c r="AD62" s="28">
        <v>0.19132676211684385</v>
      </c>
      <c r="AE62" s="28">
        <v>1.1710273846479047</v>
      </c>
      <c r="AF62" s="28">
        <v>5.1063496268821487</v>
      </c>
      <c r="AG62" s="28">
        <v>3.6986761075956434</v>
      </c>
      <c r="AH62" s="28" t="s">
        <v>287</v>
      </c>
      <c r="AI62" s="28" t="s">
        <v>287</v>
      </c>
      <c r="AJ62" s="29">
        <v>2.3910102053440485</v>
      </c>
    </row>
    <row r="63" spans="2:36" s="7" customFormat="1">
      <c r="B63" s="139" t="s">
        <v>41</v>
      </c>
      <c r="C63" s="17">
        <f t="shared" si="13"/>
        <v>312.66560000000004</v>
      </c>
      <c r="D63" s="17">
        <f t="shared" si="14"/>
        <v>55.253999999999998</v>
      </c>
      <c r="E63" s="17">
        <f t="shared" si="15"/>
        <v>26.230800000000002</v>
      </c>
      <c r="F63" s="17">
        <f t="shared" si="16"/>
        <v>69.174400000000006</v>
      </c>
      <c r="G63" s="17">
        <f t="shared" si="17"/>
        <v>9.596899999999998</v>
      </c>
      <c r="H63" s="17">
        <f t="shared" si="18"/>
        <v>0</v>
      </c>
      <c r="I63" s="21">
        <f t="shared" si="19"/>
        <v>13.1858</v>
      </c>
      <c r="J63" s="18">
        <f t="shared" si="28"/>
        <v>486.10750000000007</v>
      </c>
      <c r="K63" s="28">
        <f t="shared" si="20"/>
        <v>1.834978861521132</v>
      </c>
      <c r="L63" s="28">
        <f t="shared" si="21"/>
        <v>2.3446609266172485</v>
      </c>
      <c r="M63" s="28">
        <f t="shared" si="22"/>
        <v>1.2420020887381586</v>
      </c>
      <c r="N63" s="28">
        <f t="shared" si="23"/>
        <v>8.0537897559831553</v>
      </c>
      <c r="O63" s="28">
        <f t="shared" si="24"/>
        <v>1.6500335281806049</v>
      </c>
      <c r="P63" s="28" t="str">
        <f t="shared" si="25"/>
        <v>-</v>
      </c>
      <c r="Q63" s="30">
        <f t="shared" si="26"/>
        <v>897.99319727891157</v>
      </c>
      <c r="R63" s="29">
        <f t="shared" si="27"/>
        <v>1.886205883178683</v>
      </c>
      <c r="T63" s="19" t="s">
        <v>41</v>
      </c>
      <c r="U63" s="17">
        <v>312665.60000000003</v>
      </c>
      <c r="V63" s="17">
        <v>55253.999999999993</v>
      </c>
      <c r="W63" s="17">
        <v>26230.800000000003</v>
      </c>
      <c r="X63" s="17">
        <v>69174.400000000009</v>
      </c>
      <c r="Y63" s="17">
        <v>9596.8999999999978</v>
      </c>
      <c r="Z63" s="17">
        <v>0</v>
      </c>
      <c r="AA63" s="21">
        <v>13185.8</v>
      </c>
      <c r="AB63" s="18">
        <v>486107.50000000006</v>
      </c>
      <c r="AC63" s="28">
        <v>1.834978861521132</v>
      </c>
      <c r="AD63" s="28">
        <v>2.344660926617248</v>
      </c>
      <c r="AE63" s="28">
        <v>1.2420020887381586</v>
      </c>
      <c r="AF63" s="28">
        <v>8.0537897559831535</v>
      </c>
      <c r="AG63" s="28">
        <v>1.6500335281806049</v>
      </c>
      <c r="AH63" s="28" t="s">
        <v>287</v>
      </c>
      <c r="AI63" s="30">
        <v>897.99319727891157</v>
      </c>
      <c r="AJ63" s="29">
        <v>1.8862058831786832</v>
      </c>
    </row>
    <row r="64" spans="2:36" s="7" customFormat="1">
      <c r="B64" s="139" t="s">
        <v>42</v>
      </c>
      <c r="C64" s="17">
        <f t="shared" si="13"/>
        <v>310.50239999999997</v>
      </c>
      <c r="D64" s="17">
        <f t="shared" si="14"/>
        <v>43.602600000000002</v>
      </c>
      <c r="E64" s="17">
        <f t="shared" si="15"/>
        <v>19.638500000000008</v>
      </c>
      <c r="F64" s="17">
        <f t="shared" si="16"/>
        <v>63.120599999999996</v>
      </c>
      <c r="G64" s="17">
        <f t="shared" si="17"/>
        <v>6.6500000000000004E-2</v>
      </c>
      <c r="H64" s="17">
        <f t="shared" si="18"/>
        <v>0</v>
      </c>
      <c r="I64" s="17">
        <f t="shared" si="19"/>
        <v>0</v>
      </c>
      <c r="J64" s="18">
        <f t="shared" si="28"/>
        <v>436.93060000000003</v>
      </c>
      <c r="K64" s="28">
        <f t="shared" si="20"/>
        <v>1.8429017094620346</v>
      </c>
      <c r="L64" s="28">
        <f t="shared" si="21"/>
        <v>2.880873605065978</v>
      </c>
      <c r="M64" s="28">
        <f t="shared" si="22"/>
        <v>1.1876637046536318</v>
      </c>
      <c r="N64" s="28">
        <f t="shared" si="23"/>
        <v>631207</v>
      </c>
      <c r="O64" s="28" t="str">
        <f t="shared" si="24"/>
        <v>-</v>
      </c>
      <c r="P64" s="28" t="str">
        <f t="shared" si="25"/>
        <v>-</v>
      </c>
      <c r="Q64" s="28" t="str">
        <f t="shared" si="26"/>
        <v>-</v>
      </c>
      <c r="R64" s="29">
        <f t="shared" si="27"/>
        <v>1.8805486145077408</v>
      </c>
      <c r="T64" s="19" t="s">
        <v>42</v>
      </c>
      <c r="U64" s="17">
        <v>310502.39999999997</v>
      </c>
      <c r="V64" s="17">
        <v>43602.6</v>
      </c>
      <c r="W64" s="17">
        <v>19638.5</v>
      </c>
      <c r="X64" s="17">
        <v>63120.6</v>
      </c>
      <c r="Y64" s="17">
        <v>66.5</v>
      </c>
      <c r="Z64" s="17">
        <v>0</v>
      </c>
      <c r="AA64" s="17">
        <v>0</v>
      </c>
      <c r="AB64" s="18">
        <v>436930.59999999992</v>
      </c>
      <c r="AC64" s="28">
        <v>1.8429017094620346</v>
      </c>
      <c r="AD64" s="28">
        <v>2.8808736050659776</v>
      </c>
      <c r="AE64" s="28">
        <v>1.1876637046536318</v>
      </c>
      <c r="AF64" s="28">
        <v>631206.99999999988</v>
      </c>
      <c r="AG64" s="28" t="s">
        <v>287</v>
      </c>
      <c r="AH64" s="28" t="s">
        <v>287</v>
      </c>
      <c r="AI64" s="28" t="s">
        <v>287</v>
      </c>
      <c r="AJ64" s="29">
        <v>1.8805486145077406</v>
      </c>
    </row>
    <row r="65" spans="2:36" s="7" customFormat="1">
      <c r="B65" s="140" t="s">
        <v>43</v>
      </c>
      <c r="C65" s="17">
        <f t="shared" si="13"/>
        <v>4.6452</v>
      </c>
      <c r="D65" s="17">
        <f t="shared" si="14"/>
        <v>0</v>
      </c>
      <c r="E65" s="17">
        <f t="shared" si="15"/>
        <v>93.590199999999996</v>
      </c>
      <c r="F65" s="17">
        <f t="shared" si="16"/>
        <v>0</v>
      </c>
      <c r="G65" s="17">
        <f t="shared" si="17"/>
        <v>4.3400000000000001E-2</v>
      </c>
      <c r="H65" s="17">
        <f t="shared" si="18"/>
        <v>0.68970000000000009</v>
      </c>
      <c r="I65" s="17">
        <f t="shared" si="19"/>
        <v>0</v>
      </c>
      <c r="J65" s="18">
        <f t="shared" ref="J65" si="29">SUM(C65:I65)</f>
        <v>98.968500000000006</v>
      </c>
      <c r="K65" s="28" t="str">
        <f t="shared" si="20"/>
        <v>-</v>
      </c>
      <c r="L65" s="28" t="str">
        <f t="shared" si="21"/>
        <v>-</v>
      </c>
      <c r="M65" s="28" t="str">
        <f t="shared" si="22"/>
        <v>-</v>
      </c>
      <c r="N65" s="28" t="str">
        <f t="shared" si="23"/>
        <v>-</v>
      </c>
      <c r="O65" s="28" t="str">
        <f t="shared" si="24"/>
        <v>-</v>
      </c>
      <c r="P65" s="28" t="str">
        <f t="shared" si="25"/>
        <v>-</v>
      </c>
      <c r="Q65" s="28" t="str">
        <f t="shared" si="26"/>
        <v>-</v>
      </c>
      <c r="R65" s="29" t="str">
        <f t="shared" si="27"/>
        <v>-</v>
      </c>
      <c r="T65" s="20" t="s">
        <v>43</v>
      </c>
      <c r="U65" s="17">
        <v>4645.2</v>
      </c>
      <c r="V65" s="17">
        <v>0</v>
      </c>
      <c r="W65" s="17">
        <v>93590.2</v>
      </c>
      <c r="X65" s="17">
        <v>0</v>
      </c>
      <c r="Y65" s="17">
        <v>43.4</v>
      </c>
      <c r="Z65" s="17">
        <v>689.7</v>
      </c>
      <c r="AA65" s="17">
        <v>0</v>
      </c>
      <c r="AB65" s="18"/>
      <c r="AC65" s="28" t="s">
        <v>287</v>
      </c>
      <c r="AD65" s="28" t="s">
        <v>287</v>
      </c>
      <c r="AE65" s="28" t="s">
        <v>287</v>
      </c>
      <c r="AF65" s="28" t="s">
        <v>287</v>
      </c>
      <c r="AG65" s="28" t="s">
        <v>287</v>
      </c>
      <c r="AH65" s="28" t="s">
        <v>287</v>
      </c>
      <c r="AI65" s="28" t="s">
        <v>287</v>
      </c>
      <c r="AJ65" s="29" t="s">
        <v>287</v>
      </c>
    </row>
    <row r="66" spans="2:36" s="7" customFormat="1">
      <c r="B66" s="139" t="s">
        <v>49</v>
      </c>
      <c r="C66" s="17">
        <f t="shared" si="13"/>
        <v>0</v>
      </c>
      <c r="D66" s="17">
        <f t="shared" si="14"/>
        <v>0</v>
      </c>
      <c r="E66" s="17">
        <f t="shared" si="15"/>
        <v>152.4195</v>
      </c>
      <c r="F66" s="17">
        <f t="shared" si="16"/>
        <v>-0.34350000000000591</v>
      </c>
      <c r="G66" s="17">
        <f t="shared" si="17"/>
        <v>0</v>
      </c>
      <c r="H66" s="17">
        <f t="shared" si="18"/>
        <v>0</v>
      </c>
      <c r="I66" s="17">
        <f t="shared" si="19"/>
        <v>0</v>
      </c>
      <c r="J66" s="18">
        <f t="shared" ref="J66:J71" si="30">SUM(C66:I66)</f>
        <v>152.07599999999999</v>
      </c>
      <c r="K66" s="28" t="str">
        <f t="shared" si="20"/>
        <v>-</v>
      </c>
      <c r="L66" s="28" t="str">
        <f t="shared" si="21"/>
        <v>-</v>
      </c>
      <c r="M66" s="28">
        <f t="shared" si="22"/>
        <v>1.7167103816605804</v>
      </c>
      <c r="N66" s="28">
        <f t="shared" si="23"/>
        <v>0.99554145666516525</v>
      </c>
      <c r="O66" s="28" t="str">
        <f t="shared" si="24"/>
        <v>-</v>
      </c>
      <c r="P66" s="28" t="str">
        <f t="shared" si="25"/>
        <v>-</v>
      </c>
      <c r="Q66" s="28" t="str">
        <f t="shared" si="26"/>
        <v>-</v>
      </c>
      <c r="R66" s="29">
        <f t="shared" si="27"/>
        <v>1.5249276427857656</v>
      </c>
      <c r="T66" s="19" t="s">
        <v>49</v>
      </c>
      <c r="U66" s="17">
        <v>0</v>
      </c>
      <c r="V66" s="17">
        <v>0</v>
      </c>
      <c r="W66" s="17">
        <v>152419.50000000003</v>
      </c>
      <c r="X66" s="17">
        <v>-343.5</v>
      </c>
      <c r="Y66" s="17">
        <v>0</v>
      </c>
      <c r="Z66" s="17">
        <v>0</v>
      </c>
      <c r="AA66" s="17">
        <v>0</v>
      </c>
      <c r="AB66" s="18">
        <v>152076.00000000003</v>
      </c>
      <c r="AC66" s="28" t="s">
        <v>287</v>
      </c>
      <c r="AD66" s="28" t="s">
        <v>287</v>
      </c>
      <c r="AE66" s="28">
        <v>1.7167103816605807</v>
      </c>
      <c r="AF66" s="28">
        <v>0.99554145666516536</v>
      </c>
      <c r="AG66" s="28" t="s">
        <v>287</v>
      </c>
      <c r="AH66" s="28" t="s">
        <v>287</v>
      </c>
      <c r="AI66" s="28" t="s">
        <v>287</v>
      </c>
      <c r="AJ66" s="29">
        <v>1.5249276427857656</v>
      </c>
    </row>
    <row r="67" spans="2:36" s="7" customFormat="1">
      <c r="B67" s="139" t="s">
        <v>50</v>
      </c>
      <c r="C67" s="17">
        <f t="shared" si="13"/>
        <v>13.177799999999991</v>
      </c>
      <c r="D67" s="17">
        <f t="shared" si="14"/>
        <v>-1.0306999999999977</v>
      </c>
      <c r="E67" s="17">
        <f t="shared" si="15"/>
        <v>32.37980000000001</v>
      </c>
      <c r="F67" s="17">
        <f t="shared" si="16"/>
        <v>-4.3909999999999982</v>
      </c>
      <c r="G67" s="17">
        <f t="shared" si="17"/>
        <v>5.2612999999999985</v>
      </c>
      <c r="H67" s="17">
        <f t="shared" si="18"/>
        <v>-4.335799999999999</v>
      </c>
      <c r="I67" s="21">
        <f t="shared" si="19"/>
        <v>1.0382</v>
      </c>
      <c r="J67" s="18">
        <f t="shared" si="30"/>
        <v>42.099600000000009</v>
      </c>
      <c r="K67" s="28">
        <f t="shared" si="20"/>
        <v>1.0478545038315414</v>
      </c>
      <c r="L67" s="28">
        <f t="shared" si="21"/>
        <v>0.90650653556234884</v>
      </c>
      <c r="M67" s="28">
        <f t="shared" si="22"/>
        <v>1.5241162969125832</v>
      </c>
      <c r="N67" s="28">
        <f t="shared" si="23"/>
        <v>0.82463217087080853</v>
      </c>
      <c r="O67" s="28">
        <f t="shared" si="24"/>
        <v>1.2104814674054367</v>
      </c>
      <c r="P67" s="28">
        <f t="shared" si="25"/>
        <v>0.93196856225179381</v>
      </c>
      <c r="Q67" s="30">
        <f t="shared" si="26"/>
        <v>2.290972394926635</v>
      </c>
      <c r="R67" s="29">
        <f t="shared" si="27"/>
        <v>1.0909773589562011</v>
      </c>
      <c r="T67" s="19" t="s">
        <v>50</v>
      </c>
      <c r="U67" s="17">
        <v>13177.799999999988</v>
      </c>
      <c r="V67" s="17">
        <v>-1030.6999999999989</v>
      </c>
      <c r="W67" s="17">
        <v>32379.800000000003</v>
      </c>
      <c r="X67" s="17">
        <v>-4391</v>
      </c>
      <c r="Y67" s="17">
        <v>5261.2999999999993</v>
      </c>
      <c r="Z67" s="17">
        <v>-4335.8000000000029</v>
      </c>
      <c r="AA67" s="21">
        <v>1038.2</v>
      </c>
      <c r="AB67" s="18">
        <v>42099.599999999991</v>
      </c>
      <c r="AC67" s="28">
        <v>1.0478545038315414</v>
      </c>
      <c r="AD67" s="28">
        <v>0.90650653556234873</v>
      </c>
      <c r="AE67" s="28">
        <v>1.524116296912583</v>
      </c>
      <c r="AF67" s="28">
        <v>0.82463217087080853</v>
      </c>
      <c r="AG67" s="28">
        <v>1.2104814674054367</v>
      </c>
      <c r="AH67" s="28">
        <v>0.93196856225179381</v>
      </c>
      <c r="AI67" s="30">
        <v>2.290972394926635</v>
      </c>
      <c r="AJ67" s="29">
        <v>1.0909773589562011</v>
      </c>
    </row>
    <row r="68" spans="2:36" s="7" customFormat="1">
      <c r="B68" s="139" t="s">
        <v>51</v>
      </c>
      <c r="C68" s="17">
        <f t="shared" si="13"/>
        <v>-70.833700000000078</v>
      </c>
      <c r="D68" s="17">
        <f t="shared" si="14"/>
        <v>61.533700000000003</v>
      </c>
      <c r="E68" s="17">
        <f t="shared" si="15"/>
        <v>90.868899999999996</v>
      </c>
      <c r="F68" s="17">
        <f t="shared" si="16"/>
        <v>-5.2834999999999965</v>
      </c>
      <c r="G68" s="17">
        <f t="shared" si="17"/>
        <v>-410.7124</v>
      </c>
      <c r="H68" s="17">
        <f t="shared" si="18"/>
        <v>51.545100000000275</v>
      </c>
      <c r="I68" s="21">
        <f t="shared" si="19"/>
        <v>-7.5288000000000039</v>
      </c>
      <c r="J68" s="18">
        <f t="shared" si="30"/>
        <v>-290.41069999999979</v>
      </c>
      <c r="K68" s="28">
        <f t="shared" si="20"/>
        <v>0.86962282046529493</v>
      </c>
      <c r="L68" s="28">
        <f t="shared" si="21"/>
        <v>5.3225224086094016</v>
      </c>
      <c r="M68" s="28">
        <f t="shared" si="22"/>
        <v>4.941003499976147</v>
      </c>
      <c r="N68" s="28">
        <f t="shared" si="23"/>
        <v>0.82983294094154714</v>
      </c>
      <c r="O68" s="28">
        <f t="shared" si="24"/>
        <v>-3.3991540004219424E-2</v>
      </c>
      <c r="P68" s="28">
        <f t="shared" si="25"/>
        <v>1.0223342086315645</v>
      </c>
      <c r="Q68" s="30">
        <f t="shared" si="26"/>
        <v>0.90839148501238065</v>
      </c>
      <c r="R68" s="29">
        <f t="shared" si="27"/>
        <v>0.91455830729061172</v>
      </c>
      <c r="T68" s="19" t="s">
        <v>51</v>
      </c>
      <c r="U68" s="17">
        <v>-70833.70000000007</v>
      </c>
      <c r="V68" s="17">
        <v>61533.700000000004</v>
      </c>
      <c r="W68" s="17">
        <v>90868.9</v>
      </c>
      <c r="X68" s="17">
        <v>-5283.5</v>
      </c>
      <c r="Y68" s="17">
        <v>-410712.39999999997</v>
      </c>
      <c r="Z68" s="17">
        <v>51545.100000000093</v>
      </c>
      <c r="AA68" s="21">
        <v>-7528.8000000000029</v>
      </c>
      <c r="AB68" s="18">
        <v>-290410.6999999999</v>
      </c>
      <c r="AC68" s="28">
        <v>0.86962282046529493</v>
      </c>
      <c r="AD68" s="28">
        <v>5.3225224086094016</v>
      </c>
      <c r="AE68" s="28">
        <v>4.9410034999761461</v>
      </c>
      <c r="AF68" s="28">
        <v>0.82983294094154703</v>
      </c>
      <c r="AG68" s="28">
        <v>-3.3991540004219424E-2</v>
      </c>
      <c r="AH68" s="28">
        <v>1.0223342086315645</v>
      </c>
      <c r="AI68" s="30">
        <v>0.90839148501238065</v>
      </c>
      <c r="AJ68" s="29">
        <v>0.91455830729061172</v>
      </c>
    </row>
    <row r="69" spans="2:36" s="7" customFormat="1">
      <c r="B69" s="139" t="s">
        <v>52</v>
      </c>
      <c r="C69" s="17">
        <f t="shared" ref="C69:I69" si="31">+K34-C34</f>
        <v>96.985500000000002</v>
      </c>
      <c r="D69" s="17">
        <f t="shared" si="31"/>
        <v>75.715300000000013</v>
      </c>
      <c r="E69" s="17">
        <f t="shared" si="31"/>
        <v>817.3309999999999</v>
      </c>
      <c r="F69" s="17">
        <f t="shared" si="31"/>
        <v>40.081000000000017</v>
      </c>
      <c r="G69" s="17">
        <f t="shared" si="31"/>
        <v>374.73269999999991</v>
      </c>
      <c r="H69" s="17">
        <f t="shared" si="31"/>
        <v>36.741999999999734</v>
      </c>
      <c r="I69" s="17">
        <f t="shared" si="31"/>
        <v>3.6745999999999839</v>
      </c>
      <c r="J69" s="18">
        <f t="shared" si="30"/>
        <v>1445.2620999999997</v>
      </c>
      <c r="K69" s="28">
        <f t="shared" ref="K69:R69" si="32">IF(C34=0,"-",K34/C34)</f>
        <v>1.0545907557841081</v>
      </c>
      <c r="L69" s="28">
        <f t="shared" si="32"/>
        <v>1.3965783825176226</v>
      </c>
      <c r="M69" s="28">
        <f t="shared" si="32"/>
        <v>1.4761760499347751</v>
      </c>
      <c r="N69" s="28">
        <f t="shared" si="32"/>
        <v>1.0426210935759557</v>
      </c>
      <c r="O69" s="28">
        <f t="shared" si="32"/>
        <v>1.4544259186678903</v>
      </c>
      <c r="P69" s="28">
        <f t="shared" si="32"/>
        <v>1.0136566840030949</v>
      </c>
      <c r="Q69" s="28">
        <f t="shared" si="32"/>
        <v>1.0368483278063181</v>
      </c>
      <c r="R69" s="29">
        <f t="shared" si="32"/>
        <v>1.1754146472000697</v>
      </c>
      <c r="T69" s="19" t="s">
        <v>52</v>
      </c>
      <c r="U69" s="17">
        <v>96985.5</v>
      </c>
      <c r="V69" s="17">
        <v>75715.300000000017</v>
      </c>
      <c r="W69" s="17">
        <v>817331</v>
      </c>
      <c r="X69" s="17">
        <v>40081</v>
      </c>
      <c r="Y69" s="17">
        <v>374732.69999999995</v>
      </c>
      <c r="Z69" s="17">
        <v>36742</v>
      </c>
      <c r="AA69" s="17">
        <v>3674.5999999999913</v>
      </c>
      <c r="AB69" s="18">
        <v>1445262.1</v>
      </c>
      <c r="AC69" s="28">
        <v>1.0545907557841081</v>
      </c>
      <c r="AD69" s="28">
        <v>1.3965783825176226</v>
      </c>
      <c r="AE69" s="28">
        <v>1.4761760499347751</v>
      </c>
      <c r="AF69" s="28">
        <v>1.0426210935759557</v>
      </c>
      <c r="AG69" s="28">
        <v>1.4544259186678903</v>
      </c>
      <c r="AH69" s="28">
        <v>1.0136566840030952</v>
      </c>
      <c r="AI69" s="28">
        <v>1.0368483278063181</v>
      </c>
      <c r="AJ69" s="29">
        <v>1.1754146472000704</v>
      </c>
    </row>
    <row r="70" spans="2:36" s="7" customFormat="1">
      <c r="B70" s="139"/>
      <c r="C70" s="17">
        <f t="shared" ref="C70:I71" si="33">+K35-C35</f>
        <v>0</v>
      </c>
      <c r="D70" s="17">
        <f t="shared" si="33"/>
        <v>0</v>
      </c>
      <c r="E70" s="17">
        <f t="shared" si="33"/>
        <v>0</v>
      </c>
      <c r="F70" s="17">
        <f t="shared" si="33"/>
        <v>0</v>
      </c>
      <c r="G70" s="17">
        <f t="shared" si="33"/>
        <v>0.375</v>
      </c>
      <c r="H70" s="17">
        <f t="shared" si="33"/>
        <v>0</v>
      </c>
      <c r="I70" s="17">
        <f t="shared" si="33"/>
        <v>0</v>
      </c>
      <c r="J70" s="18">
        <f t="shared" si="30"/>
        <v>0.375</v>
      </c>
      <c r="K70" s="28" t="str">
        <f t="shared" ref="K70:R71" si="34">IF(C35=0,"-",K35/C35)</f>
        <v>-</v>
      </c>
      <c r="L70" s="28" t="str">
        <f t="shared" si="34"/>
        <v>-</v>
      </c>
      <c r="M70" s="28" t="str">
        <f t="shared" si="34"/>
        <v>-</v>
      </c>
      <c r="N70" s="28" t="str">
        <f t="shared" si="34"/>
        <v>-</v>
      </c>
      <c r="O70" s="28">
        <f t="shared" si="34"/>
        <v>2.7908309455587395</v>
      </c>
      <c r="P70" s="28" t="str">
        <f t="shared" si="34"/>
        <v>-</v>
      </c>
      <c r="Q70" s="28" t="str">
        <f t="shared" si="34"/>
        <v>-</v>
      </c>
      <c r="R70" s="29">
        <f t="shared" si="34"/>
        <v>2.7908309455587395</v>
      </c>
      <c r="T70" s="19" t="s">
        <v>139</v>
      </c>
      <c r="U70" s="17">
        <v>0</v>
      </c>
      <c r="V70" s="17">
        <v>0</v>
      </c>
      <c r="W70" s="17">
        <v>0</v>
      </c>
      <c r="X70" s="17">
        <v>0</v>
      </c>
      <c r="Y70" s="17">
        <v>375</v>
      </c>
      <c r="Z70" s="17">
        <v>0</v>
      </c>
      <c r="AA70" s="17">
        <v>0</v>
      </c>
      <c r="AB70" s="18">
        <v>375</v>
      </c>
      <c r="AC70" s="28" t="s">
        <v>287</v>
      </c>
      <c r="AD70" s="28" t="s">
        <v>287</v>
      </c>
      <c r="AE70" s="28" t="s">
        <v>287</v>
      </c>
      <c r="AF70" s="28" t="s">
        <v>287</v>
      </c>
      <c r="AG70" s="28">
        <v>2.790830945558739</v>
      </c>
      <c r="AH70" s="28" t="s">
        <v>287</v>
      </c>
      <c r="AI70" s="28" t="s">
        <v>287</v>
      </c>
      <c r="AJ70" s="29">
        <v>2.790830945558739</v>
      </c>
    </row>
    <row r="71" spans="2:36" s="7" customFormat="1">
      <c r="B71" s="142" t="s">
        <v>53</v>
      </c>
      <c r="C71" s="24">
        <f t="shared" si="33"/>
        <v>6.019999999999999E-2</v>
      </c>
      <c r="D71" s="24">
        <f t="shared" si="33"/>
        <v>-2.0000000000000001E-4</v>
      </c>
      <c r="E71" s="24">
        <f t="shared" si="33"/>
        <v>0</v>
      </c>
      <c r="F71" s="24">
        <f t="shared" si="33"/>
        <v>0</v>
      </c>
      <c r="G71" s="24">
        <f t="shared" si="33"/>
        <v>-4.2000000000000006E-3</v>
      </c>
      <c r="H71" s="24">
        <f t="shared" si="33"/>
        <v>0</v>
      </c>
      <c r="I71" s="24">
        <f t="shared" si="33"/>
        <v>0</v>
      </c>
      <c r="J71" s="25">
        <f t="shared" si="30"/>
        <v>5.5799999999999988E-2</v>
      </c>
      <c r="K71" s="32">
        <f t="shared" si="34"/>
        <v>1.5850340136054419</v>
      </c>
      <c r="L71" s="32">
        <f t="shared" si="34"/>
        <v>0</v>
      </c>
      <c r="M71" s="32" t="str">
        <f t="shared" si="34"/>
        <v>-</v>
      </c>
      <c r="N71" s="32" t="str">
        <f t="shared" si="34"/>
        <v>-</v>
      </c>
      <c r="O71" s="32">
        <f t="shared" si="34"/>
        <v>0.34375</v>
      </c>
      <c r="P71" s="32" t="str">
        <f t="shared" si="34"/>
        <v>-</v>
      </c>
      <c r="Q71" s="32" t="str">
        <f t="shared" si="34"/>
        <v>-</v>
      </c>
      <c r="R71" s="33">
        <f t="shared" si="34"/>
        <v>1.5095890410958903</v>
      </c>
      <c r="T71" s="31" t="s">
        <v>53</v>
      </c>
      <c r="U71" s="24">
        <v>60.199999999999989</v>
      </c>
      <c r="V71" s="24">
        <v>-0.2</v>
      </c>
      <c r="W71" s="24">
        <v>0</v>
      </c>
      <c r="X71" s="24">
        <v>0</v>
      </c>
      <c r="Y71" s="24">
        <v>-4.2</v>
      </c>
      <c r="Z71" s="24">
        <v>0</v>
      </c>
      <c r="AA71" s="24">
        <v>0</v>
      </c>
      <c r="AB71" s="25">
        <v>55.799999999999983</v>
      </c>
      <c r="AC71" s="32">
        <v>1.5850340136054419</v>
      </c>
      <c r="AD71" s="32">
        <v>0</v>
      </c>
      <c r="AE71" s="32" t="s">
        <v>287</v>
      </c>
      <c r="AF71" s="32" t="s">
        <v>287</v>
      </c>
      <c r="AG71" s="32">
        <v>0.34375</v>
      </c>
      <c r="AH71" s="32" t="s">
        <v>287</v>
      </c>
      <c r="AI71" s="32" t="s">
        <v>287</v>
      </c>
      <c r="AJ71" s="33">
        <v>1.5095890410958901</v>
      </c>
    </row>
  </sheetData>
  <mergeCells count="16">
    <mergeCell ref="AC39:AJ39"/>
    <mergeCell ref="B3:B5"/>
    <mergeCell ref="C3:J3"/>
    <mergeCell ref="K3:R3"/>
    <mergeCell ref="T3:T5"/>
    <mergeCell ref="U3:AB3"/>
    <mergeCell ref="AC3:AJ3"/>
    <mergeCell ref="C4:J4"/>
    <mergeCell ref="K4:R4"/>
    <mergeCell ref="U4:AB4"/>
    <mergeCell ref="AC4:AJ4"/>
    <mergeCell ref="B39:B40"/>
    <mergeCell ref="C39:J39"/>
    <mergeCell ref="K39:R39"/>
    <mergeCell ref="T39:T40"/>
    <mergeCell ref="U39:AB39"/>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B3:R36"/>
  <sheetViews>
    <sheetView workbookViewId="0">
      <selection activeCell="F20" sqref="F20"/>
    </sheetView>
  </sheetViews>
  <sheetFormatPr defaultRowHeight="13.5"/>
  <cols>
    <col min="5" max="16" width="8.875" style="163"/>
  </cols>
  <sheetData>
    <row r="3" spans="2:18">
      <c r="D3" s="442" t="s">
        <v>586</v>
      </c>
      <c r="E3" s="163" t="s">
        <v>587</v>
      </c>
    </row>
    <row r="4" spans="2:18">
      <c r="K4" s="163">
        <f>100*1.8</f>
        <v>180</v>
      </c>
      <c r="L4" s="163">
        <f>+K4/2*1.2</f>
        <v>108</v>
      </c>
    </row>
    <row r="5" spans="2:18">
      <c r="D5" t="s">
        <v>535</v>
      </c>
      <c r="E5" s="163">
        <v>125704</v>
      </c>
    </row>
    <row r="6" spans="2:18">
      <c r="D6" s="320" t="s">
        <v>638</v>
      </c>
      <c r="E6" s="380" t="s">
        <v>639</v>
      </c>
      <c r="F6" s="380" t="s">
        <v>640</v>
      </c>
      <c r="G6" s="320" t="s">
        <v>638</v>
      </c>
      <c r="H6" s="380" t="s">
        <v>639</v>
      </c>
      <c r="I6" s="380" t="s">
        <v>640</v>
      </c>
      <c r="J6" s="320" t="s">
        <v>638</v>
      </c>
      <c r="K6" s="380" t="s">
        <v>639</v>
      </c>
      <c r="L6" s="380" t="s">
        <v>640</v>
      </c>
      <c r="M6" s="320" t="s">
        <v>638</v>
      </c>
      <c r="N6" s="380" t="s">
        <v>639</v>
      </c>
      <c r="O6" s="380" t="s">
        <v>640</v>
      </c>
      <c r="P6" s="320" t="s">
        <v>638</v>
      </c>
      <c r="Q6" s="380" t="s">
        <v>639</v>
      </c>
      <c r="R6" s="380" t="s">
        <v>640</v>
      </c>
    </row>
    <row r="7" spans="2:18">
      <c r="D7" s="199" t="s">
        <v>536</v>
      </c>
      <c r="E7" s="423">
        <v>1030</v>
      </c>
      <c r="F7" s="223">
        <f>+E7</f>
        <v>1030</v>
      </c>
      <c r="G7" s="199" t="s">
        <v>556</v>
      </c>
      <c r="H7" s="223">
        <v>1189</v>
      </c>
      <c r="I7" s="223">
        <f>+F26+H7</f>
        <v>23414</v>
      </c>
      <c r="J7" s="199" t="s">
        <v>576</v>
      </c>
      <c r="K7" s="422">
        <v>1992</v>
      </c>
      <c r="L7" s="223">
        <f>+I26+K7</f>
        <v>53228</v>
      </c>
      <c r="M7" s="199" t="s">
        <v>598</v>
      </c>
      <c r="N7" s="422">
        <v>1700</v>
      </c>
      <c r="O7" s="223">
        <f>+L26+N7</f>
        <v>86196</v>
      </c>
      <c r="P7" s="199" t="s">
        <v>618</v>
      </c>
      <c r="Q7" s="223">
        <v>1096</v>
      </c>
      <c r="R7" s="223">
        <f>+O26+Q7</f>
        <v>117858</v>
      </c>
    </row>
    <row r="8" spans="2:18">
      <c r="D8" s="201" t="s">
        <v>537</v>
      </c>
      <c r="E8" s="424">
        <v>1031</v>
      </c>
      <c r="F8" s="226">
        <f>+F7+E8</f>
        <v>2061</v>
      </c>
      <c r="G8" s="201" t="s">
        <v>557</v>
      </c>
      <c r="H8" s="226">
        <v>1202</v>
      </c>
      <c r="I8" s="226">
        <f>+I7+H8</f>
        <v>24616</v>
      </c>
      <c r="J8" s="201" t="s">
        <v>577</v>
      </c>
      <c r="K8" s="420">
        <v>1953</v>
      </c>
      <c r="L8" s="226">
        <f>+L7+K8</f>
        <v>55181</v>
      </c>
      <c r="M8" s="201" t="s">
        <v>599</v>
      </c>
      <c r="N8" s="420">
        <v>1793</v>
      </c>
      <c r="O8" s="226">
        <f>+O7+N8</f>
        <v>87989</v>
      </c>
      <c r="P8" s="201" t="s">
        <v>619</v>
      </c>
      <c r="Q8" s="226">
        <v>1035</v>
      </c>
      <c r="R8" s="226">
        <f>+R7+Q8</f>
        <v>118893</v>
      </c>
    </row>
    <row r="9" spans="2:18">
      <c r="D9" s="201" t="s">
        <v>538</v>
      </c>
      <c r="E9" s="424">
        <v>1057</v>
      </c>
      <c r="F9" s="226">
        <f t="shared" ref="F9:F26" si="0">+F8+E9</f>
        <v>3118</v>
      </c>
      <c r="G9" s="201" t="s">
        <v>558</v>
      </c>
      <c r="H9" s="226">
        <v>1188</v>
      </c>
      <c r="I9" s="226">
        <f t="shared" ref="I9:I26" si="1">+I8+H9</f>
        <v>25804</v>
      </c>
      <c r="J9" s="201" t="s">
        <v>578</v>
      </c>
      <c r="K9" s="420">
        <v>1903</v>
      </c>
      <c r="L9" s="226">
        <f t="shared" ref="L9:L26" si="2">+L8+K9</f>
        <v>57084</v>
      </c>
      <c r="M9" s="201" t="s">
        <v>600</v>
      </c>
      <c r="N9" s="420">
        <v>1900</v>
      </c>
      <c r="O9" s="226">
        <f t="shared" ref="O9:O26" si="3">+O8+N9</f>
        <v>89889</v>
      </c>
      <c r="P9" s="201" t="s">
        <v>620</v>
      </c>
      <c r="Q9" s="226">
        <v>957</v>
      </c>
      <c r="R9" s="226">
        <f t="shared" ref="R9:R26" si="4">+R8+Q9</f>
        <v>119850</v>
      </c>
    </row>
    <row r="10" spans="2:18">
      <c r="D10" s="201" t="s">
        <v>539</v>
      </c>
      <c r="E10" s="424">
        <v>1034</v>
      </c>
      <c r="F10" s="226">
        <f t="shared" si="0"/>
        <v>4152</v>
      </c>
      <c r="G10" s="201" t="s">
        <v>559</v>
      </c>
      <c r="H10" s="226">
        <v>1200</v>
      </c>
      <c r="I10" s="226">
        <f t="shared" si="1"/>
        <v>27004</v>
      </c>
      <c r="J10" s="201" t="s">
        <v>579</v>
      </c>
      <c r="K10" s="420">
        <v>1848</v>
      </c>
      <c r="L10" s="226">
        <f t="shared" si="2"/>
        <v>58932</v>
      </c>
      <c r="M10" s="201" t="s">
        <v>601</v>
      </c>
      <c r="N10" s="420">
        <v>2042</v>
      </c>
      <c r="O10" s="226">
        <f t="shared" si="3"/>
        <v>91931</v>
      </c>
      <c r="P10" s="201" t="s">
        <v>621</v>
      </c>
      <c r="Q10" s="226">
        <v>870</v>
      </c>
      <c r="R10" s="226">
        <f t="shared" si="4"/>
        <v>120720</v>
      </c>
    </row>
    <row r="11" spans="2:18">
      <c r="D11" s="201" t="s">
        <v>540</v>
      </c>
      <c r="E11" s="424">
        <v>1035</v>
      </c>
      <c r="F11" s="226">
        <f t="shared" si="0"/>
        <v>5187</v>
      </c>
      <c r="G11" s="201" t="s">
        <v>560</v>
      </c>
      <c r="H11" s="226">
        <v>1225</v>
      </c>
      <c r="I11" s="226">
        <f t="shared" si="1"/>
        <v>28229</v>
      </c>
      <c r="J11" s="201" t="s">
        <v>580</v>
      </c>
      <c r="K11" s="420">
        <v>1820</v>
      </c>
      <c r="L11" s="226">
        <f t="shared" si="2"/>
        <v>60752</v>
      </c>
      <c r="M11" s="201" t="s">
        <v>602</v>
      </c>
      <c r="N11" s="420">
        <v>2231</v>
      </c>
      <c r="O11" s="226">
        <f t="shared" si="3"/>
        <v>94162</v>
      </c>
      <c r="P11" s="201" t="s">
        <v>622</v>
      </c>
      <c r="Q11" s="226">
        <v>804</v>
      </c>
      <c r="R11" s="226">
        <f t="shared" si="4"/>
        <v>121524</v>
      </c>
    </row>
    <row r="12" spans="2:18">
      <c r="D12" s="201" t="s">
        <v>541</v>
      </c>
      <c r="E12" s="424">
        <v>1064</v>
      </c>
      <c r="F12" s="226">
        <f t="shared" si="0"/>
        <v>6251</v>
      </c>
      <c r="G12" s="201" t="s">
        <v>561</v>
      </c>
      <c r="H12" s="226">
        <v>1260</v>
      </c>
      <c r="I12" s="226">
        <f t="shared" si="1"/>
        <v>29489</v>
      </c>
      <c r="J12" s="201" t="s">
        <v>581</v>
      </c>
      <c r="K12" s="420">
        <v>1782</v>
      </c>
      <c r="L12" s="226">
        <f t="shared" si="2"/>
        <v>62534</v>
      </c>
      <c r="M12" s="201" t="s">
        <v>603</v>
      </c>
      <c r="N12" s="420">
        <v>2210</v>
      </c>
      <c r="O12" s="226">
        <f t="shared" si="3"/>
        <v>96372</v>
      </c>
      <c r="P12" s="201" t="s">
        <v>623</v>
      </c>
      <c r="Q12" s="226">
        <v>735</v>
      </c>
      <c r="R12" s="226">
        <f t="shared" si="4"/>
        <v>122259</v>
      </c>
    </row>
    <row r="13" spans="2:18">
      <c r="D13" s="201" t="s">
        <v>542</v>
      </c>
      <c r="E13" s="424">
        <v>1060</v>
      </c>
      <c r="F13" s="226">
        <f t="shared" si="0"/>
        <v>7311</v>
      </c>
      <c r="G13" s="201" t="s">
        <v>562</v>
      </c>
      <c r="H13" s="226">
        <v>1290</v>
      </c>
      <c r="I13" s="226">
        <f t="shared" si="1"/>
        <v>30779</v>
      </c>
      <c r="J13" s="201" t="s">
        <v>582</v>
      </c>
      <c r="K13" s="420">
        <v>1779</v>
      </c>
      <c r="L13" s="226">
        <f t="shared" si="2"/>
        <v>64313</v>
      </c>
      <c r="M13" s="201" t="s">
        <v>604</v>
      </c>
      <c r="N13" s="420">
        <v>2096</v>
      </c>
      <c r="O13" s="226">
        <f t="shared" si="3"/>
        <v>98468</v>
      </c>
      <c r="P13" s="201" t="s">
        <v>624</v>
      </c>
      <c r="Q13" s="226">
        <v>664</v>
      </c>
      <c r="R13" s="226">
        <f t="shared" si="4"/>
        <v>122923</v>
      </c>
    </row>
    <row r="14" spans="2:18">
      <c r="D14" s="201" t="s">
        <v>543</v>
      </c>
      <c r="E14" s="424">
        <v>1053</v>
      </c>
      <c r="F14" s="226">
        <f t="shared" si="0"/>
        <v>8364</v>
      </c>
      <c r="G14" s="201" t="s">
        <v>563</v>
      </c>
      <c r="H14" s="226">
        <v>1319</v>
      </c>
      <c r="I14" s="226">
        <f t="shared" si="1"/>
        <v>32098</v>
      </c>
      <c r="J14" s="201" t="s">
        <v>583</v>
      </c>
      <c r="K14" s="420">
        <v>1388</v>
      </c>
      <c r="L14" s="226">
        <f t="shared" si="2"/>
        <v>65701</v>
      </c>
      <c r="M14" s="201" t="s">
        <v>605</v>
      </c>
      <c r="N14" s="226">
        <v>1306</v>
      </c>
      <c r="O14" s="226">
        <f t="shared" si="3"/>
        <v>99774</v>
      </c>
      <c r="P14" s="201" t="s">
        <v>625</v>
      </c>
      <c r="Q14" s="226">
        <v>602</v>
      </c>
      <c r="R14" s="226">
        <f t="shared" si="4"/>
        <v>123525</v>
      </c>
    </row>
    <row r="15" spans="2:18">
      <c r="D15" s="201" t="s">
        <v>544</v>
      </c>
      <c r="E15" s="424">
        <v>1050</v>
      </c>
      <c r="F15" s="226">
        <f t="shared" si="0"/>
        <v>9414</v>
      </c>
      <c r="G15" s="201" t="s">
        <v>564</v>
      </c>
      <c r="H15" s="226">
        <v>1376</v>
      </c>
      <c r="I15" s="226">
        <f t="shared" si="1"/>
        <v>33474</v>
      </c>
      <c r="J15" s="201" t="s">
        <v>584</v>
      </c>
      <c r="K15" s="420">
        <v>1721</v>
      </c>
      <c r="L15" s="226">
        <f t="shared" si="2"/>
        <v>67422</v>
      </c>
      <c r="M15" s="201" t="s">
        <v>606</v>
      </c>
      <c r="N15" s="226">
        <v>1396</v>
      </c>
      <c r="O15" s="226">
        <f t="shared" si="3"/>
        <v>101170</v>
      </c>
      <c r="P15" s="201" t="s">
        <v>626</v>
      </c>
      <c r="Q15" s="226">
        <v>507</v>
      </c>
      <c r="R15" s="226">
        <f t="shared" si="4"/>
        <v>124032</v>
      </c>
    </row>
    <row r="16" spans="2:18">
      <c r="B16">
        <f>25+88</f>
        <v>113</v>
      </c>
      <c r="D16" s="201" t="s">
        <v>545</v>
      </c>
      <c r="E16" s="424">
        <v>1091</v>
      </c>
      <c r="F16" s="226">
        <f t="shared" si="0"/>
        <v>10505</v>
      </c>
      <c r="G16" s="201" t="s">
        <v>565</v>
      </c>
      <c r="H16" s="226">
        <v>1420</v>
      </c>
      <c r="I16" s="226">
        <f t="shared" si="1"/>
        <v>34894</v>
      </c>
      <c r="J16" s="201" t="s">
        <v>585</v>
      </c>
      <c r="K16" s="420">
        <v>1609</v>
      </c>
      <c r="L16" s="226">
        <f t="shared" si="2"/>
        <v>69031</v>
      </c>
      <c r="M16" s="201" t="s">
        <v>607</v>
      </c>
      <c r="N16" s="226">
        <v>1692</v>
      </c>
      <c r="O16" s="226">
        <f t="shared" si="3"/>
        <v>102862</v>
      </c>
      <c r="P16" s="201" t="s">
        <v>627</v>
      </c>
      <c r="Q16" s="226">
        <v>417</v>
      </c>
      <c r="R16" s="226">
        <f t="shared" si="4"/>
        <v>124449</v>
      </c>
    </row>
    <row r="17" spans="2:18">
      <c r="B17">
        <f>2013-67</f>
        <v>1946</v>
      </c>
      <c r="D17" s="201" t="s">
        <v>546</v>
      </c>
      <c r="E17" s="226">
        <v>1110</v>
      </c>
      <c r="F17" s="226">
        <f t="shared" si="0"/>
        <v>11615</v>
      </c>
      <c r="G17" s="201" t="s">
        <v>566</v>
      </c>
      <c r="H17" s="226">
        <v>1437</v>
      </c>
      <c r="I17" s="226">
        <f t="shared" si="1"/>
        <v>36331</v>
      </c>
      <c r="J17" s="201" t="s">
        <v>588</v>
      </c>
      <c r="K17" s="420">
        <v>1594</v>
      </c>
      <c r="L17" s="226">
        <f t="shared" si="2"/>
        <v>70625</v>
      </c>
      <c r="M17" s="201" t="s">
        <v>608</v>
      </c>
      <c r="N17" s="226">
        <v>1631</v>
      </c>
      <c r="O17" s="226">
        <f t="shared" si="3"/>
        <v>104493</v>
      </c>
      <c r="P17" s="201" t="s">
        <v>628</v>
      </c>
      <c r="Q17" s="226">
        <v>348</v>
      </c>
      <c r="R17" s="226">
        <f t="shared" si="4"/>
        <v>124797</v>
      </c>
    </row>
    <row r="18" spans="2:18">
      <c r="D18" s="201" t="s">
        <v>547</v>
      </c>
      <c r="E18" s="226">
        <v>1141</v>
      </c>
      <c r="F18" s="226">
        <f t="shared" si="0"/>
        <v>12756</v>
      </c>
      <c r="G18" s="201" t="s">
        <v>567</v>
      </c>
      <c r="H18" s="226">
        <v>1438</v>
      </c>
      <c r="I18" s="226">
        <f t="shared" si="1"/>
        <v>37769</v>
      </c>
      <c r="J18" s="201" t="s">
        <v>589</v>
      </c>
      <c r="K18" s="420">
        <v>1541</v>
      </c>
      <c r="L18" s="226">
        <f t="shared" si="2"/>
        <v>72166</v>
      </c>
      <c r="M18" s="201" t="s">
        <v>609</v>
      </c>
      <c r="N18" s="226">
        <v>1665</v>
      </c>
      <c r="O18" s="226">
        <f t="shared" si="3"/>
        <v>106158</v>
      </c>
      <c r="P18" s="201" t="s">
        <v>629</v>
      </c>
      <c r="Q18" s="226">
        <v>291</v>
      </c>
      <c r="R18" s="226">
        <f t="shared" si="4"/>
        <v>125088</v>
      </c>
    </row>
    <row r="19" spans="2:18">
      <c r="D19" s="201" t="s">
        <v>548</v>
      </c>
      <c r="E19" s="226">
        <v>1157</v>
      </c>
      <c r="F19" s="226">
        <f t="shared" si="0"/>
        <v>13913</v>
      </c>
      <c r="G19" s="201" t="s">
        <v>568</v>
      </c>
      <c r="H19" s="226">
        <v>1461</v>
      </c>
      <c r="I19" s="226">
        <f t="shared" si="1"/>
        <v>39230</v>
      </c>
      <c r="J19" s="201" t="s">
        <v>590</v>
      </c>
      <c r="K19" s="420">
        <v>1516</v>
      </c>
      <c r="L19" s="226">
        <f t="shared" si="2"/>
        <v>73682</v>
      </c>
      <c r="M19" s="201" t="s">
        <v>610</v>
      </c>
      <c r="N19" s="226">
        <v>1608</v>
      </c>
      <c r="O19" s="226">
        <f t="shared" si="3"/>
        <v>107766</v>
      </c>
      <c r="P19" s="201" t="s">
        <v>630</v>
      </c>
      <c r="Q19" s="226">
        <v>238</v>
      </c>
      <c r="R19" s="226">
        <f t="shared" si="4"/>
        <v>125326</v>
      </c>
    </row>
    <row r="20" spans="2:18">
      <c r="D20" s="201" t="s">
        <v>549</v>
      </c>
      <c r="E20" s="226">
        <v>1168</v>
      </c>
      <c r="F20" s="226">
        <f t="shared" si="0"/>
        <v>15081</v>
      </c>
      <c r="G20" s="201" t="s">
        <v>569</v>
      </c>
      <c r="H20" s="420">
        <v>1529</v>
      </c>
      <c r="I20" s="226">
        <f t="shared" si="1"/>
        <v>40759</v>
      </c>
      <c r="J20" s="201" t="s">
        <v>591</v>
      </c>
      <c r="K20" s="420">
        <v>1528</v>
      </c>
      <c r="L20" s="226">
        <f t="shared" si="2"/>
        <v>75210</v>
      </c>
      <c r="M20" s="201" t="s">
        <v>611</v>
      </c>
      <c r="N20" s="226">
        <v>1447</v>
      </c>
      <c r="O20" s="226">
        <f t="shared" si="3"/>
        <v>109213</v>
      </c>
      <c r="P20" s="201" t="s">
        <v>631</v>
      </c>
      <c r="Q20" s="226">
        <v>204</v>
      </c>
      <c r="R20" s="226">
        <f t="shared" si="4"/>
        <v>125530</v>
      </c>
    </row>
    <row r="21" spans="2:18">
      <c r="D21" s="201" t="s">
        <v>550</v>
      </c>
      <c r="E21" s="226">
        <v>1170</v>
      </c>
      <c r="F21" s="226">
        <f t="shared" si="0"/>
        <v>16251</v>
      </c>
      <c r="G21" s="201" t="s">
        <v>570</v>
      </c>
      <c r="H21" s="420">
        <v>1569</v>
      </c>
      <c r="I21" s="226">
        <f t="shared" si="1"/>
        <v>42328</v>
      </c>
      <c r="J21" s="201" t="s">
        <v>592</v>
      </c>
      <c r="K21" s="420">
        <v>1555</v>
      </c>
      <c r="L21" s="226">
        <f t="shared" si="2"/>
        <v>76765</v>
      </c>
      <c r="M21" s="201" t="s">
        <v>612</v>
      </c>
      <c r="N21" s="226">
        <v>1247</v>
      </c>
      <c r="O21" s="226">
        <f t="shared" si="3"/>
        <v>110460</v>
      </c>
      <c r="P21" s="201" t="s">
        <v>632</v>
      </c>
      <c r="Q21" s="226">
        <v>134</v>
      </c>
      <c r="R21" s="226">
        <f t="shared" si="4"/>
        <v>125664</v>
      </c>
    </row>
    <row r="22" spans="2:18">
      <c r="D22" s="201" t="s">
        <v>551</v>
      </c>
      <c r="E22" s="226">
        <v>1189</v>
      </c>
      <c r="F22" s="226">
        <f t="shared" si="0"/>
        <v>17440</v>
      </c>
      <c r="G22" s="201" t="s">
        <v>571</v>
      </c>
      <c r="H22" s="420">
        <v>1641</v>
      </c>
      <c r="I22" s="226">
        <f t="shared" si="1"/>
        <v>43969</v>
      </c>
      <c r="J22" s="201" t="s">
        <v>593</v>
      </c>
      <c r="K22" s="420">
        <v>1514</v>
      </c>
      <c r="L22" s="226">
        <f t="shared" si="2"/>
        <v>78279</v>
      </c>
      <c r="M22" s="201" t="s">
        <v>613</v>
      </c>
      <c r="N22" s="226">
        <v>1315</v>
      </c>
      <c r="O22" s="226">
        <f t="shared" si="3"/>
        <v>111775</v>
      </c>
      <c r="P22" s="201" t="s">
        <v>633</v>
      </c>
      <c r="Q22" s="226">
        <v>111</v>
      </c>
      <c r="R22" s="226">
        <f t="shared" si="4"/>
        <v>125775</v>
      </c>
    </row>
    <row r="23" spans="2:18">
      <c r="D23" s="201" t="s">
        <v>552</v>
      </c>
      <c r="E23" s="226">
        <v>1183</v>
      </c>
      <c r="F23" s="226">
        <f t="shared" si="0"/>
        <v>18623</v>
      </c>
      <c r="G23" s="201" t="s">
        <v>572</v>
      </c>
      <c r="H23" s="420">
        <v>1685</v>
      </c>
      <c r="I23" s="226">
        <f t="shared" si="1"/>
        <v>45654</v>
      </c>
      <c r="J23" s="201" t="s">
        <v>594</v>
      </c>
      <c r="K23" s="420">
        <v>1472</v>
      </c>
      <c r="L23" s="226">
        <f t="shared" si="2"/>
        <v>79751</v>
      </c>
      <c r="M23" s="201" t="s">
        <v>614</v>
      </c>
      <c r="N23" s="226">
        <v>1329</v>
      </c>
      <c r="O23" s="226">
        <f t="shared" si="3"/>
        <v>113104</v>
      </c>
      <c r="P23" s="201" t="s">
        <v>634</v>
      </c>
      <c r="Q23" s="226">
        <v>87</v>
      </c>
      <c r="R23" s="226">
        <f t="shared" si="4"/>
        <v>125862</v>
      </c>
    </row>
    <row r="24" spans="2:18">
      <c r="D24" s="201" t="s">
        <v>553</v>
      </c>
      <c r="E24" s="226">
        <v>1175</v>
      </c>
      <c r="F24" s="226">
        <f t="shared" si="0"/>
        <v>19798</v>
      </c>
      <c r="G24" s="201" t="s">
        <v>573</v>
      </c>
      <c r="H24" s="420">
        <v>1770</v>
      </c>
      <c r="I24" s="226">
        <f t="shared" si="1"/>
        <v>47424</v>
      </c>
      <c r="J24" s="201" t="s">
        <v>595</v>
      </c>
      <c r="K24" s="420">
        <v>1546</v>
      </c>
      <c r="L24" s="226">
        <f t="shared" si="2"/>
        <v>81297</v>
      </c>
      <c r="M24" s="201" t="s">
        <v>615</v>
      </c>
      <c r="N24" s="226">
        <v>1307</v>
      </c>
      <c r="O24" s="226">
        <f t="shared" si="3"/>
        <v>114411</v>
      </c>
      <c r="P24" s="201" t="s">
        <v>635</v>
      </c>
      <c r="Q24" s="226">
        <v>67</v>
      </c>
      <c r="R24" s="226">
        <f t="shared" si="4"/>
        <v>125929</v>
      </c>
    </row>
    <row r="25" spans="2:18">
      <c r="D25" s="201" t="s">
        <v>554</v>
      </c>
      <c r="E25" s="226">
        <v>1211</v>
      </c>
      <c r="F25" s="226">
        <f t="shared" si="0"/>
        <v>21009</v>
      </c>
      <c r="G25" s="201" t="s">
        <v>574</v>
      </c>
      <c r="H25" s="420">
        <v>1855</v>
      </c>
      <c r="I25" s="226">
        <f t="shared" si="1"/>
        <v>49279</v>
      </c>
      <c r="J25" s="201" t="s">
        <v>596</v>
      </c>
      <c r="K25" s="420">
        <v>1599</v>
      </c>
      <c r="L25" s="226">
        <f t="shared" si="2"/>
        <v>82896</v>
      </c>
      <c r="M25" s="201" t="s">
        <v>616</v>
      </c>
      <c r="N25" s="226">
        <v>1224</v>
      </c>
      <c r="O25" s="226">
        <f t="shared" si="3"/>
        <v>115635</v>
      </c>
      <c r="P25" s="201" t="s">
        <v>636</v>
      </c>
      <c r="Q25" s="226">
        <v>44</v>
      </c>
      <c r="R25" s="226">
        <f t="shared" si="4"/>
        <v>125973</v>
      </c>
    </row>
    <row r="26" spans="2:18">
      <c r="D26" s="203" t="s">
        <v>555</v>
      </c>
      <c r="E26" s="229">
        <v>1216</v>
      </c>
      <c r="F26" s="229">
        <f t="shared" si="0"/>
        <v>22225</v>
      </c>
      <c r="G26" s="203" t="s">
        <v>575</v>
      </c>
      <c r="H26" s="421">
        <v>1957</v>
      </c>
      <c r="I26" s="229">
        <f t="shared" si="1"/>
        <v>51236</v>
      </c>
      <c r="J26" s="203" t="s">
        <v>597</v>
      </c>
      <c r="K26" s="421">
        <v>1600</v>
      </c>
      <c r="L26" s="229">
        <f t="shared" si="2"/>
        <v>84496</v>
      </c>
      <c r="M26" s="203" t="s">
        <v>617</v>
      </c>
      <c r="N26" s="229">
        <v>1127</v>
      </c>
      <c r="O26" s="229">
        <f t="shared" si="3"/>
        <v>116762</v>
      </c>
      <c r="P26" s="203" t="s">
        <v>637</v>
      </c>
      <c r="Q26" s="229">
        <v>33</v>
      </c>
      <c r="R26" s="229">
        <f t="shared" si="4"/>
        <v>126006</v>
      </c>
    </row>
    <row r="27" spans="2:18">
      <c r="P27" s="253" t="s">
        <v>641</v>
      </c>
      <c r="Q27" s="253">
        <v>55</v>
      </c>
      <c r="R27" s="441">
        <f>+R26+Q27</f>
        <v>126061</v>
      </c>
    </row>
    <row r="29" spans="2:18">
      <c r="D29" s="163" t="s">
        <v>642</v>
      </c>
      <c r="F29" s="163">
        <f>+F12</f>
        <v>6251</v>
      </c>
    </row>
    <row r="30" spans="2:18">
      <c r="D30" s="163" t="s">
        <v>646</v>
      </c>
      <c r="F30" s="163">
        <f>+F21-F12</f>
        <v>10000</v>
      </c>
    </row>
    <row r="31" spans="2:18">
      <c r="D31" t="s">
        <v>653</v>
      </c>
      <c r="F31" s="163">
        <f>+I9-F21</f>
        <v>9553</v>
      </c>
    </row>
    <row r="32" spans="2:18">
      <c r="D32" t="s">
        <v>267</v>
      </c>
      <c r="F32" s="163">
        <f>+F21</f>
        <v>16251</v>
      </c>
    </row>
    <row r="33" spans="4:6">
      <c r="D33" t="s">
        <v>654</v>
      </c>
      <c r="F33" s="163">
        <f>+O11-F21</f>
        <v>77911</v>
      </c>
    </row>
    <row r="34" spans="4:6">
      <c r="D34" t="s">
        <v>644</v>
      </c>
      <c r="F34" s="163">
        <f>+O21-O11</f>
        <v>16298</v>
      </c>
    </row>
    <row r="35" spans="4:6">
      <c r="D35" t="s">
        <v>643</v>
      </c>
      <c r="F35" s="163">
        <f>+R27-O11</f>
        <v>31899</v>
      </c>
    </row>
    <row r="36" spans="4:6">
      <c r="D36" t="s">
        <v>645</v>
      </c>
      <c r="F36" s="163">
        <f>+R27-O21</f>
        <v>15601</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2:P121"/>
  <sheetViews>
    <sheetView workbookViewId="0">
      <selection activeCell="P13" sqref="P13"/>
    </sheetView>
  </sheetViews>
  <sheetFormatPr defaultRowHeight="13.5"/>
  <sheetData>
    <row r="2" spans="2:15">
      <c r="B2" t="s">
        <v>413</v>
      </c>
    </row>
    <row r="3" spans="2:15">
      <c r="B3" t="s">
        <v>412</v>
      </c>
      <c r="M3" s="405" t="s">
        <v>685</v>
      </c>
    </row>
    <row r="4" spans="2:15">
      <c r="B4" s="1030" t="s">
        <v>387</v>
      </c>
      <c r="C4" s="1030" t="s">
        <v>388</v>
      </c>
      <c r="D4" s="1021" t="s">
        <v>395</v>
      </c>
      <c r="E4" s="1021"/>
      <c r="F4" s="1021"/>
      <c r="G4" s="1021"/>
      <c r="H4" s="1021"/>
      <c r="I4" s="1021"/>
      <c r="J4" s="1011" t="s">
        <v>399</v>
      </c>
      <c r="K4" s="1012"/>
      <c r="L4" s="1012"/>
      <c r="M4" s="1013"/>
      <c r="N4" s="1030" t="s">
        <v>150</v>
      </c>
    </row>
    <row r="5" spans="2:15">
      <c r="B5" s="1030"/>
      <c r="C5" s="1030"/>
      <c r="D5" s="1030" t="s">
        <v>389</v>
      </c>
      <c r="E5" s="1030" t="s">
        <v>390</v>
      </c>
      <c r="F5" s="1036" t="s">
        <v>391</v>
      </c>
      <c r="G5" s="1036" t="s">
        <v>392</v>
      </c>
      <c r="H5" s="1030" t="s">
        <v>393</v>
      </c>
      <c r="I5" s="1030" t="s">
        <v>394</v>
      </c>
      <c r="J5" s="1030" t="s">
        <v>360</v>
      </c>
      <c r="K5" s="1030" t="s">
        <v>396</v>
      </c>
      <c r="L5" s="1030" t="s">
        <v>397</v>
      </c>
      <c r="M5" s="1030" t="s">
        <v>394</v>
      </c>
      <c r="N5" s="1030"/>
    </row>
    <row r="6" spans="2:15">
      <c r="B6" s="1030"/>
      <c r="C6" s="1030"/>
      <c r="D6" s="1030"/>
      <c r="E6" s="1030"/>
      <c r="F6" s="1036"/>
      <c r="G6" s="1036"/>
      <c r="H6" s="1030"/>
      <c r="I6" s="1030"/>
      <c r="J6" s="1030"/>
      <c r="K6" s="1030"/>
      <c r="L6" s="1030"/>
      <c r="M6" s="1030"/>
      <c r="N6" s="1030"/>
    </row>
    <row r="7" spans="2:15">
      <c r="B7" s="221">
        <v>1986</v>
      </c>
      <c r="C7" s="222">
        <v>37544</v>
      </c>
      <c r="D7" s="222">
        <v>6826</v>
      </c>
      <c r="E7" s="222">
        <v>5401</v>
      </c>
      <c r="F7" s="222">
        <v>15525</v>
      </c>
      <c r="G7" s="222">
        <v>1908</v>
      </c>
      <c r="H7" s="222">
        <v>5757</v>
      </c>
      <c r="I7" s="222">
        <v>2127</v>
      </c>
      <c r="J7" s="223">
        <v>2362</v>
      </c>
      <c r="K7" s="223">
        <v>600</v>
      </c>
      <c r="L7" s="223">
        <v>115</v>
      </c>
      <c r="M7" s="223">
        <v>34468</v>
      </c>
      <c r="N7" s="224">
        <v>3.22</v>
      </c>
    </row>
    <row r="8" spans="2:15">
      <c r="B8" s="225">
        <v>1989</v>
      </c>
      <c r="C8" s="226">
        <v>39417</v>
      </c>
      <c r="D8" s="226">
        <v>7866</v>
      </c>
      <c r="E8" s="226">
        <v>6322</v>
      </c>
      <c r="F8" s="226">
        <v>15478</v>
      </c>
      <c r="G8" s="226">
        <v>1985</v>
      </c>
      <c r="H8" s="226">
        <v>5599</v>
      </c>
      <c r="I8" s="226">
        <v>2166</v>
      </c>
      <c r="J8" s="201">
        <v>3057</v>
      </c>
      <c r="K8" s="201">
        <v>554</v>
      </c>
      <c r="L8" s="201">
        <v>100</v>
      </c>
      <c r="M8" s="201">
        <v>35707</v>
      </c>
      <c r="N8" s="227">
        <v>3.1</v>
      </c>
      <c r="O8" s="163"/>
    </row>
    <row r="9" spans="2:15">
      <c r="B9" s="225">
        <v>1992</v>
      </c>
      <c r="C9" s="226">
        <v>41210</v>
      </c>
      <c r="D9" s="226">
        <v>8974</v>
      </c>
      <c r="E9" s="226">
        <v>7071</v>
      </c>
      <c r="F9" s="226">
        <v>15247</v>
      </c>
      <c r="G9" s="226">
        <v>1998</v>
      </c>
      <c r="H9" s="226">
        <v>5390</v>
      </c>
      <c r="I9" s="226">
        <v>2529</v>
      </c>
      <c r="J9" s="226">
        <v>3688</v>
      </c>
      <c r="K9" s="226">
        <v>480</v>
      </c>
      <c r="L9" s="226">
        <v>86</v>
      </c>
      <c r="M9" s="226">
        <v>36957</v>
      </c>
      <c r="N9" s="227">
        <v>2.99</v>
      </c>
      <c r="O9" s="163"/>
    </row>
    <row r="10" spans="2:15">
      <c r="B10" s="225">
        <v>1995</v>
      </c>
      <c r="C10" s="226">
        <v>40770</v>
      </c>
      <c r="D10" s="226">
        <v>9213</v>
      </c>
      <c r="E10" s="226">
        <v>7488</v>
      </c>
      <c r="F10" s="226">
        <v>14398</v>
      </c>
      <c r="G10" s="226">
        <v>2112</v>
      </c>
      <c r="H10" s="226">
        <v>5082</v>
      </c>
      <c r="I10" s="226">
        <v>2478</v>
      </c>
      <c r="J10" s="226">
        <v>4390</v>
      </c>
      <c r="K10" s="226">
        <v>483</v>
      </c>
      <c r="L10" s="226">
        <v>84</v>
      </c>
      <c r="M10" s="226">
        <v>35812</v>
      </c>
      <c r="N10" s="227">
        <v>2.91</v>
      </c>
      <c r="O10" s="163"/>
    </row>
    <row r="11" spans="2:15">
      <c r="B11" s="225">
        <v>1998</v>
      </c>
      <c r="C11" s="226">
        <v>44496</v>
      </c>
      <c r="D11" s="226">
        <v>10627</v>
      </c>
      <c r="E11" s="226">
        <v>8781</v>
      </c>
      <c r="F11" s="226">
        <v>14951</v>
      </c>
      <c r="G11" s="226">
        <v>2364</v>
      </c>
      <c r="H11" s="226">
        <v>5125</v>
      </c>
      <c r="I11" s="226">
        <v>2648</v>
      </c>
      <c r="J11" s="226">
        <v>5614</v>
      </c>
      <c r="K11" s="226">
        <v>502</v>
      </c>
      <c r="L11" s="226">
        <v>78</v>
      </c>
      <c r="M11" s="226">
        <v>38302</v>
      </c>
      <c r="N11" s="227">
        <v>2.81</v>
      </c>
      <c r="O11" s="163"/>
    </row>
    <row r="12" spans="2:15">
      <c r="B12" s="225">
        <v>2001</v>
      </c>
      <c r="C12" s="226">
        <v>45664</v>
      </c>
      <c r="D12" s="226">
        <v>11017</v>
      </c>
      <c r="E12" s="226">
        <v>9403</v>
      </c>
      <c r="F12" s="226">
        <v>14872</v>
      </c>
      <c r="G12" s="226">
        <v>2618</v>
      </c>
      <c r="H12" s="226">
        <v>4844</v>
      </c>
      <c r="I12" s="226">
        <v>2909</v>
      </c>
      <c r="J12" s="226">
        <v>6654</v>
      </c>
      <c r="K12" s="226">
        <v>587</v>
      </c>
      <c r="L12" s="226">
        <v>80</v>
      </c>
      <c r="M12" s="226">
        <v>38343</v>
      </c>
      <c r="N12" s="227">
        <v>2.75</v>
      </c>
      <c r="O12" s="163"/>
    </row>
    <row r="13" spans="2:15">
      <c r="B13" s="225">
        <v>2004</v>
      </c>
      <c r="C13" s="226">
        <v>46323</v>
      </c>
      <c r="D13" s="226">
        <v>10817</v>
      </c>
      <c r="E13" s="226">
        <v>10161</v>
      </c>
      <c r="F13" s="226">
        <v>15125</v>
      </c>
      <c r="G13" s="226">
        <v>2774</v>
      </c>
      <c r="H13" s="226">
        <v>4512</v>
      </c>
      <c r="I13" s="226">
        <v>2934</v>
      </c>
      <c r="J13" s="226">
        <v>7874</v>
      </c>
      <c r="K13" s="226">
        <v>627</v>
      </c>
      <c r="L13" s="226">
        <v>90</v>
      </c>
      <c r="M13" s="226">
        <v>37732</v>
      </c>
      <c r="N13" s="227">
        <v>2.72</v>
      </c>
      <c r="O13" s="163"/>
    </row>
    <row r="14" spans="2:15">
      <c r="B14" s="225">
        <v>2007</v>
      </c>
      <c r="C14" s="226">
        <v>48023</v>
      </c>
      <c r="D14" s="226">
        <v>11983</v>
      </c>
      <c r="E14" s="226">
        <v>10636</v>
      </c>
      <c r="F14" s="226">
        <v>15015</v>
      </c>
      <c r="G14" s="226">
        <v>3006</v>
      </c>
      <c r="H14" s="226">
        <v>4045</v>
      </c>
      <c r="I14" s="226">
        <v>3337</v>
      </c>
      <c r="J14" s="226">
        <v>9009</v>
      </c>
      <c r="K14" s="226">
        <v>717</v>
      </c>
      <c r="L14" s="226">
        <v>100</v>
      </c>
      <c r="M14" s="226">
        <v>38197</v>
      </c>
      <c r="N14" s="227">
        <v>2.63</v>
      </c>
      <c r="O14" s="163"/>
    </row>
    <row r="15" spans="2:15">
      <c r="B15" s="225">
        <v>2010</v>
      </c>
      <c r="C15" s="226">
        <v>48638</v>
      </c>
      <c r="D15" s="226">
        <v>12386</v>
      </c>
      <c r="E15" s="226">
        <v>10994</v>
      </c>
      <c r="F15" s="226">
        <v>14922</v>
      </c>
      <c r="G15" s="226">
        <v>3180</v>
      </c>
      <c r="H15" s="226">
        <v>3835</v>
      </c>
      <c r="I15" s="226">
        <v>3320</v>
      </c>
      <c r="J15" s="226">
        <v>10207</v>
      </c>
      <c r="K15" s="226">
        <v>708</v>
      </c>
      <c r="L15" s="226">
        <v>77</v>
      </c>
      <c r="M15" s="226">
        <v>37646</v>
      </c>
      <c r="N15" s="227">
        <v>2.59</v>
      </c>
      <c r="O15" s="163"/>
    </row>
    <row r="16" spans="2:15">
      <c r="B16" s="225">
        <v>2013</v>
      </c>
      <c r="C16" s="226">
        <v>50112</v>
      </c>
      <c r="D16" s="226">
        <v>13285</v>
      </c>
      <c r="E16" s="226">
        <v>11644</v>
      </c>
      <c r="F16" s="226">
        <v>14899</v>
      </c>
      <c r="G16" s="226">
        <v>3621</v>
      </c>
      <c r="H16" s="226">
        <v>3329</v>
      </c>
      <c r="I16" s="226">
        <v>3334</v>
      </c>
      <c r="J16" s="226">
        <v>11614</v>
      </c>
      <c r="K16" s="226">
        <v>821</v>
      </c>
      <c r="L16" s="226">
        <v>91</v>
      </c>
      <c r="M16" s="226">
        <v>37586</v>
      </c>
      <c r="N16" s="227">
        <v>2.5099999999999998</v>
      </c>
      <c r="O16" s="163"/>
    </row>
    <row r="17" spans="2:15">
      <c r="B17" s="225">
        <v>2014</v>
      </c>
      <c r="C17" s="226">
        <v>50431</v>
      </c>
      <c r="D17" s="226">
        <v>13662</v>
      </c>
      <c r="E17" s="226">
        <v>11748</v>
      </c>
      <c r="F17" s="226">
        <v>14546</v>
      </c>
      <c r="G17" s="226">
        <v>3576</v>
      </c>
      <c r="H17" s="226">
        <v>3464</v>
      </c>
      <c r="I17" s="226">
        <v>3435</v>
      </c>
      <c r="J17" s="226">
        <v>12214</v>
      </c>
      <c r="K17" s="226">
        <v>732</v>
      </c>
      <c r="L17" s="226">
        <v>101</v>
      </c>
      <c r="M17" s="226">
        <v>37384</v>
      </c>
      <c r="N17" s="227">
        <v>2.4900000000000002</v>
      </c>
      <c r="O17" s="163"/>
    </row>
    <row r="18" spans="2:15">
      <c r="B18" s="228">
        <v>2015</v>
      </c>
      <c r="C18" s="439">
        <v>50361</v>
      </c>
      <c r="D18" s="229">
        <v>13517</v>
      </c>
      <c r="E18" s="229">
        <v>11872</v>
      </c>
      <c r="F18" s="229">
        <v>14820</v>
      </c>
      <c r="G18" s="229">
        <v>3624</v>
      </c>
      <c r="H18" s="229">
        <v>3264</v>
      </c>
      <c r="I18" s="229">
        <v>3265</v>
      </c>
      <c r="J18" s="229">
        <v>12714</v>
      </c>
      <c r="K18" s="229">
        <v>793</v>
      </c>
      <c r="L18" s="229">
        <v>78</v>
      </c>
      <c r="M18" s="229">
        <v>36777</v>
      </c>
      <c r="N18" s="440">
        <v>2.4900000000000002</v>
      </c>
      <c r="O18" s="163"/>
    </row>
    <row r="19" spans="2:15">
      <c r="B19" s="209" t="s">
        <v>398</v>
      </c>
      <c r="C19" s="220">
        <f>+C18/C7</f>
        <v>1.3413861069678243</v>
      </c>
      <c r="D19" s="220">
        <f t="shared" ref="D19:N19" si="0">+D18/D7</f>
        <v>1.980222677995898</v>
      </c>
      <c r="E19" s="220">
        <f t="shared" si="0"/>
        <v>2.1981114608405852</v>
      </c>
      <c r="F19" s="220">
        <f t="shared" si="0"/>
        <v>0.95458937198067628</v>
      </c>
      <c r="G19" s="220">
        <f t="shared" si="0"/>
        <v>1.89937106918239</v>
      </c>
      <c r="H19" s="220">
        <f t="shared" si="0"/>
        <v>0.56696195935383009</v>
      </c>
      <c r="I19" s="220">
        <f t="shared" si="0"/>
        <v>1.535025858015985</v>
      </c>
      <c r="J19" s="220">
        <f t="shared" si="0"/>
        <v>5.3827265029635898</v>
      </c>
      <c r="K19" s="220">
        <f t="shared" si="0"/>
        <v>1.3216666666666668</v>
      </c>
      <c r="L19" s="220">
        <f t="shared" si="0"/>
        <v>0.67826086956521736</v>
      </c>
      <c r="M19" s="220">
        <f t="shared" si="0"/>
        <v>1.066989671579436</v>
      </c>
      <c r="N19" s="220">
        <f t="shared" si="0"/>
        <v>0.77329192546583858</v>
      </c>
      <c r="O19" s="163"/>
    </row>
    <row r="20" spans="2:15">
      <c r="C20" s="163"/>
      <c r="D20" s="163"/>
      <c r="E20" s="163"/>
      <c r="F20" s="163"/>
      <c r="G20" s="163"/>
      <c r="H20" s="163"/>
      <c r="I20" s="163"/>
      <c r="J20" s="163"/>
      <c r="K20" s="163"/>
      <c r="L20" s="163"/>
      <c r="M20" s="163"/>
      <c r="N20" s="163"/>
      <c r="O20" s="163"/>
    </row>
    <row r="21" spans="2:15">
      <c r="B21" t="s">
        <v>400</v>
      </c>
      <c r="C21" s="163"/>
      <c r="D21" s="163"/>
      <c r="E21" s="163"/>
      <c r="F21" s="163"/>
      <c r="G21" s="163"/>
      <c r="H21" s="163"/>
      <c r="I21" s="163"/>
      <c r="J21" s="163"/>
    </row>
    <row r="22" spans="2:15" ht="13.15" customHeight="1">
      <c r="B22" s="1030" t="s">
        <v>387</v>
      </c>
      <c r="C22" s="1030" t="s">
        <v>388</v>
      </c>
      <c r="D22" s="1024" t="s">
        <v>404</v>
      </c>
      <c r="E22" s="1021" t="s">
        <v>395</v>
      </c>
      <c r="F22" s="1021"/>
      <c r="G22" s="1021"/>
      <c r="H22" s="1021"/>
      <c r="I22" s="1021"/>
      <c r="J22" s="1021"/>
      <c r="K22" s="1030" t="s">
        <v>360</v>
      </c>
    </row>
    <row r="23" spans="2:15" ht="13.15" customHeight="1">
      <c r="B23" s="1030"/>
      <c r="C23" s="1030"/>
      <c r="D23" s="1025"/>
      <c r="E23" s="1030" t="s">
        <v>389</v>
      </c>
      <c r="F23" s="1030" t="s">
        <v>390</v>
      </c>
      <c r="G23" s="1034" t="s">
        <v>402</v>
      </c>
      <c r="H23" s="1035"/>
      <c r="I23" s="1030" t="s">
        <v>393</v>
      </c>
      <c r="J23" s="1030" t="s">
        <v>394</v>
      </c>
      <c r="K23" s="1030"/>
    </row>
    <row r="24" spans="2:15">
      <c r="B24" s="1030"/>
      <c r="C24" s="1030"/>
      <c r="D24" s="1026"/>
      <c r="E24" s="1030"/>
      <c r="F24" s="1030"/>
      <c r="G24" s="1034"/>
      <c r="H24" s="1035"/>
      <c r="I24" s="1030"/>
      <c r="J24" s="1030"/>
      <c r="K24" s="1030"/>
    </row>
    <row r="25" spans="2:15">
      <c r="B25" s="221">
        <v>1986</v>
      </c>
      <c r="C25" s="222">
        <v>9769</v>
      </c>
      <c r="D25" s="239">
        <f>+C25/C7</f>
        <v>0.26020136373321967</v>
      </c>
      <c r="E25" s="222">
        <v>1281</v>
      </c>
      <c r="F25" s="222">
        <v>1782</v>
      </c>
      <c r="G25" s="231">
        <v>1086</v>
      </c>
      <c r="H25" s="232"/>
      <c r="I25" s="222">
        <v>4375</v>
      </c>
      <c r="J25" s="222">
        <v>1245</v>
      </c>
      <c r="K25" s="223">
        <v>2362</v>
      </c>
    </row>
    <row r="26" spans="2:15">
      <c r="B26" s="225">
        <v>1989</v>
      </c>
      <c r="C26" s="226">
        <v>10774</v>
      </c>
      <c r="D26" s="216">
        <f t="shared" ref="D26:D36" si="1">+C26/C8</f>
        <v>0.2733338407286196</v>
      </c>
      <c r="E26" s="226">
        <v>1592</v>
      </c>
      <c r="F26" s="226">
        <v>2257</v>
      </c>
      <c r="G26" s="233">
        <v>1260</v>
      </c>
      <c r="H26" s="234"/>
      <c r="I26" s="226">
        <v>4385</v>
      </c>
      <c r="J26" s="226">
        <v>1280</v>
      </c>
      <c r="K26" s="201">
        <v>3057</v>
      </c>
    </row>
    <row r="27" spans="2:15">
      <c r="B27" s="225">
        <v>1992</v>
      </c>
      <c r="C27" s="226">
        <v>11884</v>
      </c>
      <c r="D27" s="216">
        <f t="shared" si="1"/>
        <v>0.28837660761950984</v>
      </c>
      <c r="E27" s="226">
        <v>1865</v>
      </c>
      <c r="F27" s="226">
        <v>2706</v>
      </c>
      <c r="G27" s="233">
        <v>1439</v>
      </c>
      <c r="H27" s="234"/>
      <c r="I27" s="226">
        <v>4348</v>
      </c>
      <c r="J27" s="226">
        <v>1527</v>
      </c>
      <c r="K27" s="226">
        <v>3688</v>
      </c>
    </row>
    <row r="28" spans="2:15">
      <c r="B28" s="225">
        <v>1995</v>
      </c>
      <c r="C28" s="226">
        <v>12695</v>
      </c>
      <c r="D28" s="216">
        <f t="shared" si="1"/>
        <v>0.31138091734118223</v>
      </c>
      <c r="E28" s="226">
        <v>2199</v>
      </c>
      <c r="F28" s="226">
        <v>3075</v>
      </c>
      <c r="G28" s="233">
        <v>1636</v>
      </c>
      <c r="H28" s="234"/>
      <c r="I28" s="226">
        <v>4232</v>
      </c>
      <c r="J28" s="226">
        <v>1553</v>
      </c>
      <c r="K28" s="226">
        <v>4390</v>
      </c>
    </row>
    <row r="29" spans="2:15">
      <c r="B29" s="225">
        <v>1998</v>
      </c>
      <c r="C29" s="226">
        <v>14822</v>
      </c>
      <c r="D29" s="216">
        <f t="shared" si="1"/>
        <v>0.33310859403092413</v>
      </c>
      <c r="E29" s="226">
        <v>2724</v>
      </c>
      <c r="F29" s="226">
        <v>3956</v>
      </c>
      <c r="G29" s="233">
        <v>2025</v>
      </c>
      <c r="H29" s="234"/>
      <c r="I29" s="226">
        <v>4401</v>
      </c>
      <c r="J29" s="226">
        <v>1715</v>
      </c>
      <c r="K29" s="226">
        <v>5614</v>
      </c>
    </row>
    <row r="30" spans="2:15">
      <c r="B30" s="225">
        <v>2001</v>
      </c>
      <c r="C30" s="226">
        <v>16367</v>
      </c>
      <c r="D30" s="216">
        <f t="shared" si="1"/>
        <v>0.35842238962859146</v>
      </c>
      <c r="E30" s="226">
        <v>3179</v>
      </c>
      <c r="F30" s="226">
        <v>4545</v>
      </c>
      <c r="G30" s="233">
        <v>2563</v>
      </c>
      <c r="H30" s="234"/>
      <c r="I30" s="226">
        <v>4179</v>
      </c>
      <c r="J30" s="226">
        <v>1902</v>
      </c>
      <c r="K30" s="226">
        <v>6654</v>
      </c>
    </row>
    <row r="31" spans="2:15">
      <c r="B31" s="225">
        <v>2004</v>
      </c>
      <c r="C31" s="226">
        <v>17864</v>
      </c>
      <c r="D31" s="216">
        <f t="shared" si="1"/>
        <v>0.38563996286941693</v>
      </c>
      <c r="E31" s="226">
        <v>3730</v>
      </c>
      <c r="F31" s="226">
        <v>5252</v>
      </c>
      <c r="G31" s="233">
        <v>2931</v>
      </c>
      <c r="H31" s="234"/>
      <c r="I31" s="226">
        <v>3919</v>
      </c>
      <c r="J31" s="226">
        <v>2031</v>
      </c>
      <c r="K31" s="226">
        <v>7874</v>
      </c>
    </row>
    <row r="32" spans="2:15">
      <c r="B32" s="225">
        <v>2007</v>
      </c>
      <c r="C32" s="226">
        <v>19263</v>
      </c>
      <c r="D32" s="216">
        <f t="shared" si="1"/>
        <v>0.40112029652458198</v>
      </c>
      <c r="E32" s="226">
        <v>4326</v>
      </c>
      <c r="F32" s="226">
        <v>5732</v>
      </c>
      <c r="G32" s="233">
        <v>3418</v>
      </c>
      <c r="H32" s="234"/>
      <c r="I32" s="226">
        <v>3528</v>
      </c>
      <c r="J32" s="226">
        <v>2260</v>
      </c>
      <c r="K32" s="226">
        <v>9009</v>
      </c>
    </row>
    <row r="33" spans="2:16">
      <c r="B33" s="225">
        <v>2010</v>
      </c>
      <c r="C33" s="226">
        <v>20705</v>
      </c>
      <c r="D33" s="216">
        <f t="shared" si="1"/>
        <v>0.42569595789300546</v>
      </c>
      <c r="E33" s="226">
        <v>5018</v>
      </c>
      <c r="F33" s="226">
        <v>6190</v>
      </c>
      <c r="G33" s="233">
        <v>3836</v>
      </c>
      <c r="H33" s="234"/>
      <c r="I33" s="226">
        <v>3348</v>
      </c>
      <c r="J33" s="226">
        <v>2313</v>
      </c>
      <c r="K33" s="226">
        <v>10207</v>
      </c>
    </row>
    <row r="34" spans="2:16">
      <c r="B34" s="225">
        <v>2013</v>
      </c>
      <c r="C34" s="226">
        <v>22420</v>
      </c>
      <c r="D34" s="216">
        <f t="shared" si="1"/>
        <v>0.44739782886334611</v>
      </c>
      <c r="E34" s="226">
        <v>5730</v>
      </c>
      <c r="F34" s="226">
        <v>6974</v>
      </c>
      <c r="G34" s="233">
        <v>4442</v>
      </c>
      <c r="H34" s="234"/>
      <c r="I34" s="226">
        <v>2953</v>
      </c>
      <c r="J34" s="226">
        <v>2321</v>
      </c>
      <c r="K34" s="226">
        <v>11614</v>
      </c>
    </row>
    <row r="35" spans="2:16">
      <c r="B35" s="225">
        <v>2014</v>
      </c>
      <c r="C35" s="226">
        <v>23572</v>
      </c>
      <c r="D35" s="216">
        <f t="shared" si="1"/>
        <v>0.46741091788780709</v>
      </c>
      <c r="E35" s="226">
        <v>5959</v>
      </c>
      <c r="F35" s="226">
        <v>7242</v>
      </c>
      <c r="G35" s="233">
        <v>4743</v>
      </c>
      <c r="H35" s="234"/>
      <c r="I35" s="226">
        <v>3117</v>
      </c>
      <c r="J35" s="226">
        <v>2512</v>
      </c>
      <c r="K35" s="226">
        <v>12214</v>
      </c>
    </row>
    <row r="36" spans="2:16">
      <c r="B36" s="228">
        <v>2015</v>
      </c>
      <c r="C36" s="229">
        <v>23724</v>
      </c>
      <c r="D36" s="240">
        <f t="shared" si="1"/>
        <v>0.47107881098469051</v>
      </c>
      <c r="E36" s="229">
        <v>6243</v>
      </c>
      <c r="F36" s="229">
        <v>7469</v>
      </c>
      <c r="G36" s="235">
        <v>4704</v>
      </c>
      <c r="H36" s="236"/>
      <c r="I36" s="229">
        <v>2906</v>
      </c>
      <c r="J36" s="229">
        <v>2402</v>
      </c>
      <c r="K36" s="229">
        <v>12714</v>
      </c>
    </row>
    <row r="37" spans="2:16">
      <c r="B37" s="209" t="s">
        <v>398</v>
      </c>
      <c r="C37" s="220">
        <f>+C36/C25</f>
        <v>2.4284983109837239</v>
      </c>
      <c r="D37" s="220"/>
      <c r="E37" s="220">
        <f t="shared" ref="E37" si="2">+E36/E25</f>
        <v>4.8735362997658083</v>
      </c>
      <c r="F37" s="220">
        <f t="shared" ref="F37" si="3">+F36/F25</f>
        <v>4.1913580246913584</v>
      </c>
      <c r="G37" s="237">
        <f t="shared" ref="G37" si="4">+G36/G25</f>
        <v>4.3314917127071819</v>
      </c>
      <c r="H37" s="238" t="e">
        <f t="shared" ref="H37" si="5">+H36/H25</f>
        <v>#DIV/0!</v>
      </c>
      <c r="I37" s="220">
        <f t="shared" ref="I37" si="6">+I36/I25</f>
        <v>0.66422857142857139</v>
      </c>
      <c r="J37" s="220">
        <f t="shared" ref="J37" si="7">+J36/J25</f>
        <v>1.9293172690763052</v>
      </c>
      <c r="K37" s="220">
        <f>+K36/K25</f>
        <v>5.3827265029635898</v>
      </c>
    </row>
    <row r="38" spans="2:16">
      <c r="B38" t="s">
        <v>401</v>
      </c>
      <c r="C38" s="163"/>
      <c r="D38" s="163"/>
      <c r="E38" s="163"/>
      <c r="F38" s="163"/>
      <c r="G38" s="163"/>
      <c r="H38" s="163"/>
      <c r="I38" s="163"/>
      <c r="J38" s="163"/>
      <c r="P38" s="163"/>
    </row>
    <row r="39" spans="2:16">
      <c r="B39" s="1030" t="s">
        <v>387</v>
      </c>
      <c r="C39" s="1030" t="s">
        <v>388</v>
      </c>
      <c r="D39" s="1024" t="s">
        <v>404</v>
      </c>
      <c r="E39" s="1021" t="s">
        <v>395</v>
      </c>
      <c r="F39" s="1021"/>
      <c r="G39" s="1021"/>
      <c r="H39" s="1021"/>
      <c r="I39" s="1021"/>
      <c r="J39" s="1021"/>
    </row>
    <row r="40" spans="2:16" ht="13.15" customHeight="1">
      <c r="B40" s="1030"/>
      <c r="C40" s="1030"/>
      <c r="D40" s="1025"/>
      <c r="E40" s="1030" t="s">
        <v>389</v>
      </c>
      <c r="F40" s="1030" t="s">
        <v>390</v>
      </c>
      <c r="G40" s="1034" t="s">
        <v>402</v>
      </c>
      <c r="H40" s="1035"/>
      <c r="I40" s="1030" t="s">
        <v>393</v>
      </c>
      <c r="J40" s="1030" t="s">
        <v>394</v>
      </c>
    </row>
    <row r="41" spans="2:16">
      <c r="B41" s="1030"/>
      <c r="C41" s="1030"/>
      <c r="D41" s="1026"/>
      <c r="E41" s="1030"/>
      <c r="F41" s="1030"/>
      <c r="G41" s="1034"/>
      <c r="H41" s="1035"/>
      <c r="I41" s="1030"/>
      <c r="J41" s="1030"/>
    </row>
    <row r="42" spans="2:16">
      <c r="B42" s="221">
        <v>1986</v>
      </c>
      <c r="C42" s="222">
        <f>+C7-C25</f>
        <v>27775</v>
      </c>
      <c r="D42" s="239">
        <f>+C42/C7</f>
        <v>0.73979863626678033</v>
      </c>
      <c r="E42" s="222">
        <f t="shared" ref="E42:F53" si="8">+D7-E25</f>
        <v>5545</v>
      </c>
      <c r="F42" s="222">
        <f t="shared" si="8"/>
        <v>3619</v>
      </c>
      <c r="G42" s="231">
        <f t="shared" ref="G42:G53" si="9">+F7+G7-G25</f>
        <v>16347</v>
      </c>
      <c r="H42" s="232"/>
      <c r="I42" s="222">
        <f>+H7-I25</f>
        <v>1382</v>
      </c>
      <c r="J42" s="222">
        <f t="shared" ref="J42:J53" si="10">+I7-J25</f>
        <v>882</v>
      </c>
    </row>
    <row r="43" spans="2:16">
      <c r="B43" s="225">
        <v>1989</v>
      </c>
      <c r="C43" s="226">
        <f t="shared" ref="C43:C53" si="11">+C8-C26</f>
        <v>28643</v>
      </c>
      <c r="D43" s="216">
        <f>+C43/C8</f>
        <v>0.72666615927138034</v>
      </c>
      <c r="E43" s="226">
        <f t="shared" si="8"/>
        <v>6274</v>
      </c>
      <c r="F43" s="226">
        <f t="shared" si="8"/>
        <v>4065</v>
      </c>
      <c r="G43" s="233">
        <f t="shared" si="9"/>
        <v>16203</v>
      </c>
      <c r="H43" s="234"/>
      <c r="I43" s="226">
        <f t="shared" ref="I43" si="12">+H8-I26</f>
        <v>1214</v>
      </c>
      <c r="J43" s="226">
        <f t="shared" si="10"/>
        <v>886</v>
      </c>
      <c r="P43" s="163"/>
    </row>
    <row r="44" spans="2:16">
      <c r="B44" s="225">
        <v>1992</v>
      </c>
      <c r="C44" s="226">
        <f t="shared" si="11"/>
        <v>29326</v>
      </c>
      <c r="D44" s="216">
        <f t="shared" ref="D44:D53" si="13">+C44/C9</f>
        <v>0.71162339238049022</v>
      </c>
      <c r="E44" s="226">
        <f t="shared" si="8"/>
        <v>7109</v>
      </c>
      <c r="F44" s="226">
        <f t="shared" si="8"/>
        <v>4365</v>
      </c>
      <c r="G44" s="233">
        <f t="shared" si="9"/>
        <v>15806</v>
      </c>
      <c r="H44" s="234"/>
      <c r="I44" s="226">
        <f t="shared" ref="I44" si="14">+H9-I27</f>
        <v>1042</v>
      </c>
      <c r="J44" s="226">
        <f t="shared" si="10"/>
        <v>1002</v>
      </c>
      <c r="P44" s="163"/>
    </row>
    <row r="45" spans="2:16">
      <c r="B45" s="225">
        <v>1995</v>
      </c>
      <c r="C45" s="226">
        <f t="shared" si="11"/>
        <v>28075</v>
      </c>
      <c r="D45" s="216">
        <f t="shared" si="13"/>
        <v>0.68861908265881777</v>
      </c>
      <c r="E45" s="226">
        <f t="shared" si="8"/>
        <v>7014</v>
      </c>
      <c r="F45" s="226">
        <f t="shared" si="8"/>
        <v>4413</v>
      </c>
      <c r="G45" s="233">
        <f t="shared" si="9"/>
        <v>14874</v>
      </c>
      <c r="H45" s="234"/>
      <c r="I45" s="226">
        <f t="shared" ref="I45" si="15">+H10-I28</f>
        <v>850</v>
      </c>
      <c r="J45" s="226">
        <f t="shared" si="10"/>
        <v>925</v>
      </c>
      <c r="P45" s="163"/>
    </row>
    <row r="46" spans="2:16">
      <c r="B46" s="225">
        <v>1998</v>
      </c>
      <c r="C46" s="226">
        <f t="shared" si="11"/>
        <v>29674</v>
      </c>
      <c r="D46" s="216">
        <f t="shared" si="13"/>
        <v>0.66689140596907592</v>
      </c>
      <c r="E46" s="226">
        <f t="shared" si="8"/>
        <v>7903</v>
      </c>
      <c r="F46" s="226">
        <f t="shared" si="8"/>
        <v>4825</v>
      </c>
      <c r="G46" s="233">
        <f t="shared" si="9"/>
        <v>15290</v>
      </c>
      <c r="H46" s="234"/>
      <c r="I46" s="226">
        <f t="shared" ref="I46" si="16">+H11-I29</f>
        <v>724</v>
      </c>
      <c r="J46" s="226">
        <f t="shared" si="10"/>
        <v>933</v>
      </c>
      <c r="P46" s="163"/>
    </row>
    <row r="47" spans="2:16">
      <c r="B47" s="225">
        <v>2001</v>
      </c>
      <c r="C47" s="226">
        <f t="shared" si="11"/>
        <v>29297</v>
      </c>
      <c r="D47" s="216">
        <f t="shared" si="13"/>
        <v>0.64157761037140859</v>
      </c>
      <c r="E47" s="226">
        <f t="shared" si="8"/>
        <v>7838</v>
      </c>
      <c r="F47" s="226">
        <f t="shared" si="8"/>
        <v>4858</v>
      </c>
      <c r="G47" s="233">
        <f t="shared" si="9"/>
        <v>14927</v>
      </c>
      <c r="H47" s="234"/>
      <c r="I47" s="226">
        <f t="shared" ref="I47" si="17">+H12-I30</f>
        <v>665</v>
      </c>
      <c r="J47" s="226">
        <f t="shared" si="10"/>
        <v>1007</v>
      </c>
      <c r="P47" s="163"/>
    </row>
    <row r="48" spans="2:16">
      <c r="B48" s="225">
        <v>2004</v>
      </c>
      <c r="C48" s="226">
        <f t="shared" si="11"/>
        <v>28459</v>
      </c>
      <c r="D48" s="216">
        <f t="shared" si="13"/>
        <v>0.61436003713058307</v>
      </c>
      <c r="E48" s="226">
        <f t="shared" si="8"/>
        <v>7087</v>
      </c>
      <c r="F48" s="226">
        <f t="shared" si="8"/>
        <v>4909</v>
      </c>
      <c r="G48" s="233">
        <f t="shared" si="9"/>
        <v>14968</v>
      </c>
      <c r="H48" s="234"/>
      <c r="I48" s="226">
        <f t="shared" ref="I48" si="18">+H13-I31</f>
        <v>593</v>
      </c>
      <c r="J48" s="226">
        <f t="shared" si="10"/>
        <v>903</v>
      </c>
      <c r="P48" s="163"/>
    </row>
    <row r="49" spans="1:16">
      <c r="B49" s="225">
        <v>2007</v>
      </c>
      <c r="C49" s="226">
        <f t="shared" si="11"/>
        <v>28760</v>
      </c>
      <c r="D49" s="216">
        <f t="shared" si="13"/>
        <v>0.59887970347541808</v>
      </c>
      <c r="E49" s="226">
        <f t="shared" si="8"/>
        <v>7657</v>
      </c>
      <c r="F49" s="226">
        <f t="shared" si="8"/>
        <v>4904</v>
      </c>
      <c r="G49" s="233">
        <f t="shared" si="9"/>
        <v>14603</v>
      </c>
      <c r="H49" s="234"/>
      <c r="I49" s="226">
        <f t="shared" ref="I49" si="19">+H14-I32</f>
        <v>517</v>
      </c>
      <c r="J49" s="226">
        <f t="shared" si="10"/>
        <v>1077</v>
      </c>
      <c r="P49" s="163"/>
    </row>
    <row r="50" spans="1:16">
      <c r="B50" s="225">
        <v>2010</v>
      </c>
      <c r="C50" s="226">
        <f t="shared" si="11"/>
        <v>27933</v>
      </c>
      <c r="D50" s="216">
        <f t="shared" si="13"/>
        <v>0.57430404210699448</v>
      </c>
      <c r="E50" s="226">
        <f t="shared" si="8"/>
        <v>7368</v>
      </c>
      <c r="F50" s="226">
        <f t="shared" si="8"/>
        <v>4804</v>
      </c>
      <c r="G50" s="233">
        <f t="shared" si="9"/>
        <v>14266</v>
      </c>
      <c r="H50" s="234"/>
      <c r="I50" s="226">
        <f t="shared" ref="I50" si="20">+H15-I33</f>
        <v>487</v>
      </c>
      <c r="J50" s="226">
        <f t="shared" si="10"/>
        <v>1007</v>
      </c>
      <c r="P50" s="163"/>
    </row>
    <row r="51" spans="1:16">
      <c r="B51" s="225">
        <v>2013</v>
      </c>
      <c r="C51" s="226">
        <f t="shared" si="11"/>
        <v>27692</v>
      </c>
      <c r="D51" s="216">
        <f t="shared" si="13"/>
        <v>0.55260217113665389</v>
      </c>
      <c r="E51" s="226">
        <f t="shared" si="8"/>
        <v>7555</v>
      </c>
      <c r="F51" s="226">
        <f t="shared" si="8"/>
        <v>4670</v>
      </c>
      <c r="G51" s="233">
        <f t="shared" si="9"/>
        <v>14078</v>
      </c>
      <c r="H51" s="234"/>
      <c r="I51" s="226">
        <f t="shared" ref="I51" si="21">+H16-I34</f>
        <v>376</v>
      </c>
      <c r="J51" s="226">
        <f t="shared" si="10"/>
        <v>1013</v>
      </c>
      <c r="P51" s="163"/>
    </row>
    <row r="52" spans="1:16">
      <c r="B52" s="225">
        <v>2014</v>
      </c>
      <c r="C52" s="226">
        <f t="shared" si="11"/>
        <v>26859</v>
      </c>
      <c r="D52" s="216">
        <f t="shared" si="13"/>
        <v>0.53258908211219291</v>
      </c>
      <c r="E52" s="226">
        <f t="shared" si="8"/>
        <v>7703</v>
      </c>
      <c r="F52" s="226">
        <f t="shared" si="8"/>
        <v>4506</v>
      </c>
      <c r="G52" s="233">
        <f t="shared" si="9"/>
        <v>13379</v>
      </c>
      <c r="H52" s="234"/>
      <c r="I52" s="226">
        <f t="shared" ref="I52" si="22">+H17-I35</f>
        <v>347</v>
      </c>
      <c r="J52" s="226">
        <f t="shared" si="10"/>
        <v>923</v>
      </c>
      <c r="P52" s="163"/>
    </row>
    <row r="53" spans="1:16">
      <c r="A53" s="180"/>
      <c r="B53" s="228">
        <v>2015</v>
      </c>
      <c r="C53" s="229">
        <f t="shared" si="11"/>
        <v>26637</v>
      </c>
      <c r="D53" s="240">
        <f t="shared" si="13"/>
        <v>0.52892118901530949</v>
      </c>
      <c r="E53" s="229">
        <f t="shared" si="8"/>
        <v>7274</v>
      </c>
      <c r="F53" s="229">
        <f t="shared" si="8"/>
        <v>4403</v>
      </c>
      <c r="G53" s="235">
        <f t="shared" si="9"/>
        <v>13740</v>
      </c>
      <c r="H53" s="236"/>
      <c r="I53" s="229">
        <f t="shared" ref="I53" si="23">+H18-I36</f>
        <v>358</v>
      </c>
      <c r="J53" s="229">
        <f t="shared" si="10"/>
        <v>863</v>
      </c>
      <c r="P53" s="163"/>
    </row>
    <row r="54" spans="1:16">
      <c r="B54" s="209" t="s">
        <v>398</v>
      </c>
      <c r="C54" s="220">
        <f>+C53/C42</f>
        <v>0.95902790279027905</v>
      </c>
      <c r="D54" s="220"/>
      <c r="E54" s="220">
        <f t="shared" ref="E54" si="24">+E53/E42</f>
        <v>1.3118124436429215</v>
      </c>
      <c r="F54" s="220">
        <f t="shared" ref="F54" si="25">+F53/F42</f>
        <v>1.2166344294003868</v>
      </c>
      <c r="G54" s="237">
        <f t="shared" ref="G54" si="26">+G53/G42</f>
        <v>0.84052119654982571</v>
      </c>
      <c r="H54" s="238"/>
      <c r="I54" s="220">
        <f t="shared" ref="I54" si="27">+I53/I42</f>
        <v>0.25904486251808972</v>
      </c>
      <c r="J54" s="220">
        <f t="shared" ref="J54" si="28">+J53/J42</f>
        <v>0.97845804988662133</v>
      </c>
      <c r="P54" s="163"/>
    </row>
    <row r="57" spans="1:16">
      <c r="B57" t="s">
        <v>403</v>
      </c>
      <c r="C57" s="163"/>
      <c r="D57" s="163"/>
      <c r="E57" s="163"/>
      <c r="F57" s="163"/>
      <c r="G57" s="163"/>
      <c r="H57" s="163"/>
      <c r="I57" s="163"/>
      <c r="J57" s="163"/>
    </row>
    <row r="58" spans="1:16" ht="13.15" customHeight="1">
      <c r="B58" s="1030" t="s">
        <v>387</v>
      </c>
      <c r="C58" s="1030" t="s">
        <v>388</v>
      </c>
      <c r="D58" s="1024" t="s">
        <v>404</v>
      </c>
      <c r="E58" s="1027" t="s">
        <v>405</v>
      </c>
      <c r="F58" s="1028"/>
      <c r="G58" s="1029"/>
      <c r="H58" s="1011" t="s">
        <v>395</v>
      </c>
      <c r="I58" s="1012"/>
      <c r="J58" s="1012"/>
      <c r="K58" s="1012"/>
      <c r="L58" s="1013"/>
      <c r="M58" s="1030" t="s">
        <v>410</v>
      </c>
    </row>
    <row r="59" spans="1:16" ht="13.15" customHeight="1">
      <c r="B59" s="1030"/>
      <c r="C59" s="1030"/>
      <c r="D59" s="1025"/>
      <c r="E59" s="1024" t="s">
        <v>406</v>
      </c>
      <c r="F59" s="1024" t="s">
        <v>407</v>
      </c>
      <c r="G59" s="1024" t="s">
        <v>408</v>
      </c>
      <c r="H59" s="1031" t="s">
        <v>409</v>
      </c>
      <c r="I59" s="1032" t="s">
        <v>391</v>
      </c>
      <c r="J59" s="1033" t="s">
        <v>392</v>
      </c>
      <c r="K59" s="1024" t="s">
        <v>393</v>
      </c>
      <c r="L59" s="1030" t="s">
        <v>394</v>
      </c>
      <c r="M59" s="1030"/>
    </row>
    <row r="60" spans="1:16">
      <c r="B60" s="1030"/>
      <c r="C60" s="1030"/>
      <c r="D60" s="1026"/>
      <c r="E60" s="1026"/>
      <c r="F60" s="1026"/>
      <c r="G60" s="1026"/>
      <c r="H60" s="1031"/>
      <c r="I60" s="1032"/>
      <c r="J60" s="1033"/>
      <c r="K60" s="1026"/>
      <c r="L60" s="1030"/>
      <c r="M60" s="1030"/>
    </row>
    <row r="61" spans="1:16">
      <c r="B61" s="221">
        <v>1986</v>
      </c>
      <c r="C61" s="222">
        <v>17364</v>
      </c>
      <c r="D61" s="239">
        <f>+C61/C7</f>
        <v>0.46249733645855529</v>
      </c>
      <c r="E61" s="222">
        <v>6107</v>
      </c>
      <c r="F61" s="222">
        <v>8381</v>
      </c>
      <c r="G61" s="222">
        <v>2877</v>
      </c>
      <c r="H61" s="241">
        <v>12080</v>
      </c>
      <c r="I61" s="242">
        <v>11359</v>
      </c>
      <c r="J61" s="243">
        <v>722</v>
      </c>
      <c r="K61" s="232">
        <v>4688</v>
      </c>
      <c r="L61" s="222">
        <v>596</v>
      </c>
      <c r="M61" s="224">
        <v>1.83</v>
      </c>
    </row>
    <row r="62" spans="1:16">
      <c r="B62" s="225">
        <v>1989</v>
      </c>
      <c r="C62" s="226">
        <v>16426</v>
      </c>
      <c r="D62" s="216">
        <f t="shared" ref="D62:D72" si="29">+C62/C8</f>
        <v>0.41672374863637518</v>
      </c>
      <c r="E62" s="226">
        <v>6119</v>
      </c>
      <c r="F62" s="226">
        <v>7612</v>
      </c>
      <c r="G62" s="226">
        <v>2695</v>
      </c>
      <c r="H62" s="244">
        <v>11419</v>
      </c>
      <c r="I62" s="245">
        <v>10742</v>
      </c>
      <c r="J62" s="246">
        <v>677</v>
      </c>
      <c r="K62" s="234">
        <v>4415</v>
      </c>
      <c r="L62" s="226">
        <v>592</v>
      </c>
      <c r="M62" s="227">
        <v>1.81</v>
      </c>
    </row>
    <row r="63" spans="1:16">
      <c r="B63" s="225">
        <v>1992</v>
      </c>
      <c r="C63" s="226">
        <v>15009</v>
      </c>
      <c r="D63" s="216">
        <f t="shared" si="29"/>
        <v>0.3642077165736472</v>
      </c>
      <c r="E63" s="226">
        <v>5772</v>
      </c>
      <c r="F63" s="226">
        <v>6697</v>
      </c>
      <c r="G63" s="226">
        <v>2540</v>
      </c>
      <c r="H63" s="244">
        <v>10371</v>
      </c>
      <c r="I63" s="245">
        <v>9800</v>
      </c>
      <c r="J63" s="246">
        <v>571</v>
      </c>
      <c r="K63" s="234">
        <v>4087</v>
      </c>
      <c r="L63" s="226">
        <v>551</v>
      </c>
      <c r="M63" s="227">
        <v>1.8</v>
      </c>
    </row>
    <row r="64" spans="1:16">
      <c r="B64" s="225">
        <v>1995</v>
      </c>
      <c r="C64" s="226">
        <v>13586</v>
      </c>
      <c r="D64" s="216">
        <f t="shared" si="29"/>
        <v>0.33323522197694383</v>
      </c>
      <c r="E64" s="226">
        <v>5495</v>
      </c>
      <c r="F64" s="226">
        <v>5854</v>
      </c>
      <c r="G64" s="226">
        <v>2237</v>
      </c>
      <c r="H64" s="244">
        <v>9419</v>
      </c>
      <c r="I64" s="245">
        <v>8840</v>
      </c>
      <c r="J64" s="246">
        <v>580</v>
      </c>
      <c r="K64" s="234">
        <v>3658</v>
      </c>
      <c r="L64" s="226">
        <v>509</v>
      </c>
      <c r="M64" s="227">
        <v>1.78</v>
      </c>
    </row>
    <row r="65" spans="2:13">
      <c r="B65" s="225">
        <v>1998</v>
      </c>
      <c r="C65" s="226">
        <v>13453</v>
      </c>
      <c r="D65" s="216">
        <f t="shared" si="29"/>
        <v>0.30234178353110391</v>
      </c>
      <c r="E65" s="226">
        <v>5588</v>
      </c>
      <c r="F65" s="226">
        <v>5679</v>
      </c>
      <c r="G65" s="226">
        <v>2185</v>
      </c>
      <c r="H65" s="244">
        <v>9420</v>
      </c>
      <c r="I65" s="245">
        <v>8820</v>
      </c>
      <c r="J65" s="246">
        <v>600</v>
      </c>
      <c r="K65" s="234">
        <v>3548</v>
      </c>
      <c r="L65" s="226">
        <v>485</v>
      </c>
      <c r="M65" s="227">
        <v>1.77</v>
      </c>
    </row>
    <row r="66" spans="2:13">
      <c r="B66" s="225">
        <v>2001</v>
      </c>
      <c r="C66" s="226">
        <v>13156</v>
      </c>
      <c r="D66" s="216">
        <f t="shared" si="29"/>
        <v>0.28810441485634197</v>
      </c>
      <c r="E66" s="226">
        <v>5581</v>
      </c>
      <c r="F66" s="226">
        <v>5594</v>
      </c>
      <c r="G66" s="226">
        <v>1981</v>
      </c>
      <c r="H66" s="244">
        <v>9368</v>
      </c>
      <c r="I66" s="245">
        <v>8701</v>
      </c>
      <c r="J66" s="246">
        <v>667</v>
      </c>
      <c r="K66" s="234">
        <v>3255</v>
      </c>
      <c r="L66" s="226">
        <v>534</v>
      </c>
      <c r="M66" s="227">
        <v>1.75</v>
      </c>
    </row>
    <row r="67" spans="2:13">
      <c r="B67" s="225">
        <v>2004</v>
      </c>
      <c r="C67" s="226">
        <v>12916</v>
      </c>
      <c r="D67" s="216">
        <f t="shared" si="29"/>
        <v>0.27882477387043153</v>
      </c>
      <c r="E67" s="226">
        <v>5510</v>
      </c>
      <c r="F67" s="226">
        <v>5667</v>
      </c>
      <c r="G67" s="226">
        <v>1739</v>
      </c>
      <c r="H67" s="244">
        <v>9589</v>
      </c>
      <c r="I67" s="245">
        <v>8851</v>
      </c>
      <c r="J67" s="246">
        <v>738</v>
      </c>
      <c r="K67" s="234">
        <v>2902</v>
      </c>
      <c r="L67" s="226">
        <v>425</v>
      </c>
      <c r="M67" s="227">
        <v>1.73</v>
      </c>
    </row>
    <row r="68" spans="2:13">
      <c r="B68" s="225">
        <v>2007</v>
      </c>
      <c r="C68" s="226">
        <v>12499</v>
      </c>
      <c r="D68" s="216">
        <f t="shared" si="29"/>
        <v>0.26027112008829101</v>
      </c>
      <c r="E68" s="226">
        <v>5544</v>
      </c>
      <c r="F68" s="226">
        <v>5284</v>
      </c>
      <c r="G68" s="226">
        <v>1671</v>
      </c>
      <c r="H68" s="244">
        <v>9489</v>
      </c>
      <c r="I68" s="245">
        <v>8645</v>
      </c>
      <c r="J68" s="246">
        <v>844</v>
      </c>
      <c r="K68" s="234">
        <v>2498</v>
      </c>
      <c r="L68" s="226">
        <v>511</v>
      </c>
      <c r="M68" s="227">
        <v>1.71</v>
      </c>
    </row>
    <row r="69" spans="2:13">
      <c r="B69" s="225">
        <v>2010</v>
      </c>
      <c r="C69" s="226">
        <v>12324</v>
      </c>
      <c r="D69" s="216">
        <f t="shared" si="29"/>
        <v>0.2533821291993914</v>
      </c>
      <c r="E69" s="226">
        <v>5514</v>
      </c>
      <c r="F69" s="226">
        <v>5181</v>
      </c>
      <c r="G69" s="226">
        <v>1628</v>
      </c>
      <c r="H69" s="244">
        <v>9483</v>
      </c>
      <c r="I69" s="245">
        <v>8669</v>
      </c>
      <c r="J69" s="246">
        <v>813</v>
      </c>
      <c r="K69" s="234">
        <v>2320</v>
      </c>
      <c r="L69" s="226">
        <v>521</v>
      </c>
      <c r="M69" s="227">
        <v>1.7</v>
      </c>
    </row>
    <row r="70" spans="2:13">
      <c r="B70" s="225">
        <v>2013</v>
      </c>
      <c r="C70" s="226">
        <v>12085</v>
      </c>
      <c r="D70" s="216">
        <f t="shared" si="29"/>
        <v>0.24115980204342274</v>
      </c>
      <c r="E70" s="226">
        <v>5457</v>
      </c>
      <c r="F70" s="226">
        <v>5048</v>
      </c>
      <c r="G70" s="226">
        <v>1580</v>
      </c>
      <c r="H70" s="244">
        <v>9618</v>
      </c>
      <c r="I70" s="245">
        <v>8707</v>
      </c>
      <c r="J70" s="246">
        <v>912</v>
      </c>
      <c r="K70" s="234">
        <v>1965</v>
      </c>
      <c r="L70" s="226">
        <v>503</v>
      </c>
      <c r="M70" s="227">
        <v>1.7</v>
      </c>
    </row>
    <row r="71" spans="2:13">
      <c r="B71" s="225">
        <v>2014</v>
      </c>
      <c r="C71" s="226">
        <v>11411</v>
      </c>
      <c r="D71" s="216">
        <f t="shared" si="29"/>
        <v>0.22626955642362834</v>
      </c>
      <c r="E71" s="226">
        <v>5293</v>
      </c>
      <c r="F71" s="226">
        <v>4621</v>
      </c>
      <c r="G71" s="226">
        <v>1497</v>
      </c>
      <c r="H71" s="244">
        <v>9013</v>
      </c>
      <c r="I71" s="245">
        <v>8165</v>
      </c>
      <c r="J71" s="246">
        <v>848</v>
      </c>
      <c r="K71" s="234">
        <v>1992</v>
      </c>
      <c r="L71" s="226">
        <v>405</v>
      </c>
      <c r="M71" s="227">
        <v>1.69</v>
      </c>
    </row>
    <row r="72" spans="2:13">
      <c r="B72" s="228">
        <v>2015</v>
      </c>
      <c r="C72" s="229">
        <v>11817</v>
      </c>
      <c r="D72" s="240">
        <f t="shared" si="29"/>
        <v>0.23464585691308751</v>
      </c>
      <c r="E72" s="229">
        <v>5487</v>
      </c>
      <c r="F72" s="229">
        <v>4779</v>
      </c>
      <c r="G72" s="229">
        <v>1551</v>
      </c>
      <c r="H72" s="247">
        <v>9556</v>
      </c>
      <c r="I72" s="248">
        <v>8691</v>
      </c>
      <c r="J72" s="249">
        <v>865</v>
      </c>
      <c r="K72" s="236">
        <v>1893</v>
      </c>
      <c r="L72" s="229">
        <v>367</v>
      </c>
      <c r="M72" s="230">
        <v>1.69</v>
      </c>
    </row>
    <row r="73" spans="2:13">
      <c r="B73" s="209" t="s">
        <v>398</v>
      </c>
      <c r="C73" s="220">
        <f>+C72/C61</f>
        <v>0.68054595715272981</v>
      </c>
      <c r="D73" s="220"/>
      <c r="E73" s="250">
        <f t="shared" ref="E73" si="30">+E72/E61</f>
        <v>0.89847715736040612</v>
      </c>
      <c r="F73" s="250">
        <f t="shared" ref="F73" si="31">+F72/F61</f>
        <v>0.57021835103209639</v>
      </c>
      <c r="G73" s="250">
        <f t="shared" ref="G73" si="32">+G72/G61</f>
        <v>0.53910323253388948</v>
      </c>
      <c r="H73" s="250">
        <f t="shared" ref="H73" si="33">+H72/H61</f>
        <v>0.79105960264900665</v>
      </c>
      <c r="I73" s="251">
        <f t="shared" ref="I73" si="34">+I72/I61</f>
        <v>0.76512016902896385</v>
      </c>
      <c r="J73" s="252">
        <f t="shared" ref="J73" si="35">+J72/J61</f>
        <v>1.1980609418282548</v>
      </c>
      <c r="K73" s="238">
        <f t="shared" ref="K73" si="36">+K72/K61</f>
        <v>0.40379692832764508</v>
      </c>
      <c r="L73" s="220">
        <f t="shared" ref="L73" si="37">+L72/L61</f>
        <v>0.61577181208053688</v>
      </c>
      <c r="M73" s="220">
        <f>+M72/M61</f>
        <v>0.92349726775956276</v>
      </c>
    </row>
    <row r="74" spans="2:13">
      <c r="B74" t="s">
        <v>411</v>
      </c>
      <c r="C74" s="163"/>
      <c r="D74" s="163"/>
    </row>
    <row r="75" spans="2:13">
      <c r="B75" s="1030" t="s">
        <v>387</v>
      </c>
      <c r="C75" s="1030" t="s">
        <v>388</v>
      </c>
      <c r="D75" s="1024" t="s">
        <v>404</v>
      </c>
    </row>
    <row r="76" spans="2:13">
      <c r="B76" s="1030"/>
      <c r="C76" s="1030"/>
      <c r="D76" s="1025"/>
    </row>
    <row r="77" spans="2:13">
      <c r="B77" s="1030"/>
      <c r="C77" s="1030"/>
      <c r="D77" s="1026"/>
    </row>
    <row r="78" spans="2:13">
      <c r="B78" s="221">
        <v>1986</v>
      </c>
      <c r="C78" s="222">
        <f>+C7-C61</f>
        <v>20180</v>
      </c>
      <c r="D78" s="239">
        <f>+C78/C7</f>
        <v>0.53750266354144471</v>
      </c>
    </row>
    <row r="79" spans="2:13">
      <c r="B79" s="225">
        <v>1989</v>
      </c>
      <c r="C79" s="226">
        <f t="shared" ref="C79:C89" si="38">+C8-C62</f>
        <v>22991</v>
      </c>
      <c r="D79" s="216">
        <f t="shared" ref="D79:D89" si="39">+C79/C8</f>
        <v>0.58327625136362482</v>
      </c>
    </row>
    <row r="80" spans="2:13">
      <c r="B80" s="225">
        <v>1992</v>
      </c>
      <c r="C80" s="226">
        <f t="shared" si="38"/>
        <v>26201</v>
      </c>
      <c r="D80" s="216">
        <f t="shared" si="39"/>
        <v>0.63579228342635286</v>
      </c>
    </row>
    <row r="81" spans="2:12">
      <c r="B81" s="225">
        <v>1995</v>
      </c>
      <c r="C81" s="226">
        <f t="shared" si="38"/>
        <v>27184</v>
      </c>
      <c r="D81" s="216">
        <f t="shared" si="39"/>
        <v>0.66676477802305611</v>
      </c>
    </row>
    <row r="82" spans="2:12">
      <c r="B82" s="225">
        <v>1998</v>
      </c>
      <c r="C82" s="226">
        <f t="shared" si="38"/>
        <v>31043</v>
      </c>
      <c r="D82" s="216">
        <f t="shared" si="39"/>
        <v>0.69765821646889603</v>
      </c>
    </row>
    <row r="83" spans="2:12">
      <c r="B83" s="225">
        <v>2001</v>
      </c>
      <c r="C83" s="226">
        <f t="shared" si="38"/>
        <v>32508</v>
      </c>
      <c r="D83" s="216">
        <f t="shared" si="39"/>
        <v>0.71189558514365803</v>
      </c>
    </row>
    <row r="84" spans="2:12">
      <c r="B84" s="225">
        <v>2004</v>
      </c>
      <c r="C84" s="226">
        <f t="shared" si="38"/>
        <v>33407</v>
      </c>
      <c r="D84" s="216">
        <f t="shared" si="39"/>
        <v>0.72117522612956841</v>
      </c>
    </row>
    <row r="85" spans="2:12">
      <c r="B85" s="225">
        <v>2007</v>
      </c>
      <c r="C85" s="226">
        <f t="shared" si="38"/>
        <v>35524</v>
      </c>
      <c r="D85" s="216">
        <f t="shared" si="39"/>
        <v>0.73972887991170899</v>
      </c>
    </row>
    <row r="86" spans="2:12">
      <c r="B86" s="225">
        <v>2010</v>
      </c>
      <c r="C86" s="226">
        <f t="shared" si="38"/>
        <v>36314</v>
      </c>
      <c r="D86" s="216">
        <f t="shared" si="39"/>
        <v>0.7466178708006086</v>
      </c>
    </row>
    <row r="87" spans="2:12">
      <c r="B87" s="225">
        <v>2013</v>
      </c>
      <c r="C87" s="226">
        <f t="shared" si="38"/>
        <v>38027</v>
      </c>
      <c r="D87" s="216">
        <f t="shared" si="39"/>
        <v>0.75884019795657731</v>
      </c>
    </row>
    <row r="88" spans="2:12">
      <c r="B88" s="225">
        <v>2014</v>
      </c>
      <c r="C88" s="226">
        <f t="shared" si="38"/>
        <v>39020</v>
      </c>
      <c r="D88" s="216">
        <f t="shared" si="39"/>
        <v>0.77373044357637166</v>
      </c>
    </row>
    <row r="89" spans="2:12">
      <c r="B89" s="228">
        <v>2015</v>
      </c>
      <c r="C89" s="229">
        <f t="shared" si="38"/>
        <v>38544</v>
      </c>
      <c r="D89" s="240">
        <f t="shared" si="39"/>
        <v>0.76535414308691252</v>
      </c>
    </row>
    <row r="90" spans="2:12">
      <c r="B90" s="209" t="s">
        <v>398</v>
      </c>
      <c r="C90" s="220">
        <f>+C89/C78</f>
        <v>1.910009910802775</v>
      </c>
      <c r="D90" s="220"/>
    </row>
    <row r="92" spans="2:12">
      <c r="B92" t="s">
        <v>369</v>
      </c>
    </row>
    <row r="93" spans="2:12">
      <c r="B93" s="1011"/>
      <c r="C93" s="1012"/>
      <c r="D93" s="1013"/>
      <c r="E93" s="196">
        <v>2007</v>
      </c>
      <c r="F93" s="196">
        <v>2008</v>
      </c>
      <c r="G93" s="196">
        <v>2009</v>
      </c>
      <c r="H93" s="196">
        <v>2010</v>
      </c>
      <c r="I93" s="196">
        <v>2011</v>
      </c>
      <c r="J93" s="196">
        <v>2012</v>
      </c>
      <c r="K93" s="196">
        <v>2013</v>
      </c>
      <c r="L93" s="196">
        <v>2014</v>
      </c>
    </row>
    <row r="94" spans="2:12">
      <c r="B94" s="1022" t="s">
        <v>359</v>
      </c>
      <c r="C94" s="2"/>
      <c r="D94" s="199" t="s">
        <v>362</v>
      </c>
      <c r="E94" s="223">
        <v>48023</v>
      </c>
      <c r="F94" s="223">
        <f>+E94+205</f>
        <v>48228</v>
      </c>
      <c r="G94" s="223">
        <f>+F94+205</f>
        <v>48433</v>
      </c>
      <c r="H94" s="223">
        <v>48638</v>
      </c>
      <c r="I94" s="223">
        <f>+H94+490</f>
        <v>49128</v>
      </c>
      <c r="J94" s="223">
        <f>+I94+490</f>
        <v>49618</v>
      </c>
      <c r="K94" s="223">
        <v>50112</v>
      </c>
      <c r="L94" s="223">
        <v>50431</v>
      </c>
    </row>
    <row r="95" spans="2:12" s="197" customFormat="1">
      <c r="B95" s="1023"/>
      <c r="C95" s="198" t="s">
        <v>364</v>
      </c>
      <c r="D95" s="204" t="s">
        <v>363</v>
      </c>
      <c r="E95" s="204">
        <v>556.20000000000005</v>
      </c>
      <c r="F95" s="204">
        <v>547.5</v>
      </c>
      <c r="G95" s="204">
        <v>549.6</v>
      </c>
      <c r="H95" s="204">
        <v>538</v>
      </c>
      <c r="I95" s="204">
        <v>548.20000000000005</v>
      </c>
      <c r="J95" s="204">
        <v>537.20000000000005</v>
      </c>
      <c r="K95" s="204">
        <v>528.9</v>
      </c>
      <c r="L95" s="204">
        <v>541.9</v>
      </c>
    </row>
    <row r="96" spans="2:12">
      <c r="B96" s="1022" t="s">
        <v>360</v>
      </c>
      <c r="C96" s="2"/>
      <c r="D96" s="199" t="s">
        <v>362</v>
      </c>
      <c r="E96" s="223">
        <v>9009</v>
      </c>
      <c r="F96" s="223">
        <f>+E96+399</f>
        <v>9408</v>
      </c>
      <c r="G96" s="223">
        <f>+F96+399</f>
        <v>9807</v>
      </c>
      <c r="H96" s="223">
        <v>10207</v>
      </c>
      <c r="I96" s="223">
        <f>+H96+469</f>
        <v>10676</v>
      </c>
      <c r="J96" s="223">
        <f>+I96+469</f>
        <v>11145</v>
      </c>
      <c r="K96" s="223">
        <v>11614</v>
      </c>
      <c r="L96" s="223">
        <v>12214</v>
      </c>
    </row>
    <row r="97" spans="2:12" s="197" customFormat="1">
      <c r="B97" s="1023"/>
      <c r="C97" s="198" t="s">
        <v>364</v>
      </c>
      <c r="D97" s="204" t="s">
        <v>363</v>
      </c>
      <c r="E97" s="204">
        <v>298.89999999999998</v>
      </c>
      <c r="F97" s="204">
        <v>297</v>
      </c>
      <c r="G97" s="204">
        <v>307.89999999999998</v>
      </c>
      <c r="H97" s="204">
        <v>307.2</v>
      </c>
      <c r="I97" s="204">
        <v>303.60000000000002</v>
      </c>
      <c r="J97" s="204">
        <v>309.10000000000002</v>
      </c>
      <c r="K97" s="204">
        <v>300.5</v>
      </c>
      <c r="L97" s="204">
        <v>297.3</v>
      </c>
    </row>
    <row r="98" spans="2:12">
      <c r="B98" s="1038" t="s">
        <v>361</v>
      </c>
      <c r="C98" s="4"/>
      <c r="D98" s="199" t="s">
        <v>362</v>
      </c>
      <c r="E98" s="223">
        <v>12499</v>
      </c>
      <c r="F98" s="223">
        <f>+E98-58</f>
        <v>12441</v>
      </c>
      <c r="G98" s="223">
        <f>+F98-58</f>
        <v>12383</v>
      </c>
      <c r="H98" s="223">
        <v>12324</v>
      </c>
      <c r="I98" s="223">
        <f>+H98-80</f>
        <v>12244</v>
      </c>
      <c r="J98" s="223">
        <f>+I98-80</f>
        <v>12164</v>
      </c>
      <c r="K98" s="223">
        <v>12085</v>
      </c>
      <c r="L98" s="223">
        <v>11411</v>
      </c>
    </row>
    <row r="99" spans="2:12" s="197" customFormat="1">
      <c r="B99" s="1023"/>
      <c r="C99" s="198" t="s">
        <v>364</v>
      </c>
      <c r="D99" s="204" t="s">
        <v>363</v>
      </c>
      <c r="E99" s="204">
        <v>691.4</v>
      </c>
      <c r="F99" s="204">
        <v>688.5</v>
      </c>
      <c r="G99" s="204">
        <v>697.3</v>
      </c>
      <c r="H99" s="204">
        <v>658.1</v>
      </c>
      <c r="I99" s="204">
        <v>697</v>
      </c>
      <c r="J99" s="204">
        <v>673.2</v>
      </c>
      <c r="K99" s="204">
        <v>696.3</v>
      </c>
      <c r="L99" s="204">
        <v>712.9</v>
      </c>
    </row>
    <row r="101" spans="2:12">
      <c r="B101" t="s">
        <v>385</v>
      </c>
      <c r="G101" s="163"/>
      <c r="H101" s="163"/>
      <c r="I101" s="163"/>
    </row>
    <row r="102" spans="2:12">
      <c r="B102" s="1017"/>
      <c r="C102" s="1019"/>
      <c r="D102" s="1011" t="s">
        <v>376</v>
      </c>
      <c r="E102" s="1013"/>
      <c r="G102" s="163"/>
      <c r="H102" s="163"/>
      <c r="I102" s="163"/>
    </row>
    <row r="103" spans="2:12">
      <c r="B103" s="924"/>
      <c r="C103" s="1037"/>
      <c r="D103" s="196" t="s">
        <v>377</v>
      </c>
      <c r="E103" s="196" t="s">
        <v>68</v>
      </c>
      <c r="G103" s="163"/>
      <c r="H103" s="163"/>
      <c r="I103" s="163"/>
    </row>
    <row r="104" spans="2:12">
      <c r="B104" s="205" t="s">
        <v>370</v>
      </c>
      <c r="C104" s="207"/>
      <c r="D104" s="200">
        <v>365.3</v>
      </c>
      <c r="E104" s="200">
        <v>176.4</v>
      </c>
      <c r="G104" s="163"/>
      <c r="H104" s="163"/>
      <c r="I104" s="163"/>
    </row>
    <row r="105" spans="2:12">
      <c r="B105" s="206" t="s">
        <v>371</v>
      </c>
      <c r="C105" s="208"/>
      <c r="D105" s="202">
        <v>558.9</v>
      </c>
      <c r="E105" s="202">
        <v>178.8</v>
      </c>
      <c r="G105" s="163"/>
      <c r="H105" s="163"/>
      <c r="I105" s="163"/>
    </row>
    <row r="106" spans="2:12">
      <c r="B106" s="206" t="s">
        <v>372</v>
      </c>
      <c r="C106" s="208"/>
      <c r="D106" s="202">
        <v>686.9</v>
      </c>
      <c r="E106" s="202">
        <v>214.1</v>
      </c>
      <c r="G106" s="163"/>
      <c r="H106" s="163"/>
      <c r="I106" s="163"/>
    </row>
    <row r="107" spans="2:12">
      <c r="B107" s="206" t="s">
        <v>373</v>
      </c>
      <c r="C107" s="208"/>
      <c r="D107" s="202">
        <v>768.1</v>
      </c>
      <c r="E107" s="202">
        <v>262.39999999999998</v>
      </c>
      <c r="G107" s="163"/>
      <c r="H107" s="163"/>
      <c r="I107" s="163"/>
    </row>
    <row r="108" spans="2:12">
      <c r="B108" s="206" t="s">
        <v>374</v>
      </c>
      <c r="C108" s="208"/>
      <c r="D108" s="202">
        <v>525.79999999999995</v>
      </c>
      <c r="E108" s="202">
        <v>217.9</v>
      </c>
      <c r="G108" s="163"/>
      <c r="H108" s="163"/>
      <c r="I108" s="163"/>
    </row>
    <row r="109" spans="2:12">
      <c r="B109" s="206" t="s">
        <v>375</v>
      </c>
      <c r="C109" s="208"/>
      <c r="D109" s="202">
        <v>386.7</v>
      </c>
      <c r="E109" s="202">
        <v>183.8</v>
      </c>
      <c r="G109" s="163"/>
      <c r="H109" s="163"/>
      <c r="I109" s="163"/>
    </row>
    <row r="110" spans="2:12">
      <c r="B110" s="210" t="s">
        <v>378</v>
      </c>
      <c r="C110" s="211"/>
      <c r="D110" s="212">
        <v>417.9</v>
      </c>
      <c r="E110" s="212">
        <v>192.4</v>
      </c>
      <c r="G110" s="163"/>
      <c r="H110" s="163"/>
      <c r="I110" s="163"/>
    </row>
    <row r="111" spans="2:12">
      <c r="B111" s="213" t="s">
        <v>359</v>
      </c>
      <c r="C111" s="214"/>
      <c r="D111" s="215">
        <v>541.9</v>
      </c>
      <c r="E111" s="215">
        <v>211</v>
      </c>
      <c r="G111" s="163"/>
      <c r="H111" s="163"/>
      <c r="I111" s="163"/>
    </row>
    <row r="112" spans="2:12">
      <c r="G112" s="163"/>
      <c r="H112" s="163"/>
      <c r="I112" s="163"/>
    </row>
    <row r="113" spans="2:11">
      <c r="B113" t="s">
        <v>384</v>
      </c>
    </row>
    <row r="114" spans="2:11">
      <c r="B114" s="1021"/>
      <c r="C114" s="1021"/>
      <c r="D114" s="1021" t="s">
        <v>359</v>
      </c>
      <c r="E114" s="1030" t="s">
        <v>360</v>
      </c>
      <c r="F114" s="1030" t="s">
        <v>361</v>
      </c>
      <c r="G114" s="1021" t="s">
        <v>386</v>
      </c>
      <c r="H114" s="1021"/>
      <c r="I114" s="1021"/>
      <c r="J114" s="1021"/>
    </row>
    <row r="115" spans="2:11">
      <c r="B115" s="1021"/>
      <c r="C115" s="1021"/>
      <c r="D115" s="1021"/>
      <c r="E115" s="1030"/>
      <c r="F115" s="1030"/>
      <c r="G115" s="196" t="s">
        <v>365</v>
      </c>
      <c r="H115" s="196" t="s">
        <v>366</v>
      </c>
      <c r="I115" s="196" t="s">
        <v>367</v>
      </c>
      <c r="J115" s="196" t="s">
        <v>368</v>
      </c>
    </row>
    <row r="116" spans="2:11">
      <c r="B116" s="205" t="s">
        <v>379</v>
      </c>
      <c r="C116" s="207"/>
      <c r="D116" s="217">
        <v>0.27400000000000002</v>
      </c>
      <c r="E116" s="217">
        <v>0.26400000000000001</v>
      </c>
      <c r="F116" s="217">
        <v>0.3</v>
      </c>
      <c r="G116" s="217">
        <v>0.24</v>
      </c>
      <c r="H116" s="217">
        <v>0.27100000000000002</v>
      </c>
      <c r="I116" s="217">
        <v>0.27700000000000002</v>
      </c>
      <c r="J116" s="217">
        <v>0.29699999999999999</v>
      </c>
      <c r="K116" s="178"/>
    </row>
    <row r="117" spans="2:11">
      <c r="B117" s="206" t="s">
        <v>380</v>
      </c>
      <c r="C117" s="208"/>
      <c r="D117" s="216">
        <v>0.32900000000000001</v>
      </c>
      <c r="E117" s="216">
        <v>0.316</v>
      </c>
      <c r="F117" s="216">
        <v>0.33600000000000002</v>
      </c>
      <c r="G117" s="216">
        <v>0.33200000000000002</v>
      </c>
      <c r="H117" s="216">
        <v>0.32300000000000001</v>
      </c>
      <c r="I117" s="216">
        <v>0.32200000000000001</v>
      </c>
      <c r="J117" s="216">
        <v>0.32700000000000001</v>
      </c>
      <c r="K117" s="178"/>
    </row>
    <row r="118" spans="2:11">
      <c r="B118" s="206" t="s">
        <v>381</v>
      </c>
      <c r="C118" s="208"/>
      <c r="D118" s="216">
        <v>0.35899999999999999</v>
      </c>
      <c r="E118" s="216">
        <v>0.39200000000000002</v>
      </c>
      <c r="F118" s="216">
        <v>0.32400000000000001</v>
      </c>
      <c r="G118" s="216">
        <v>0.377</v>
      </c>
      <c r="H118" s="216">
        <v>0.35799999999999998</v>
      </c>
      <c r="I118" s="216">
        <v>0.35599999999999998</v>
      </c>
      <c r="J118" s="216">
        <v>0.34</v>
      </c>
      <c r="K118" s="178"/>
    </row>
    <row r="119" spans="2:11">
      <c r="B119" s="206" t="s">
        <v>382</v>
      </c>
      <c r="C119" s="208"/>
      <c r="D119" s="216">
        <v>3.2000000000000001E-2</v>
      </c>
      <c r="E119" s="216">
        <v>2.5000000000000001E-2</v>
      </c>
      <c r="F119" s="216">
        <v>3.6999999999999998E-2</v>
      </c>
      <c r="G119" s="216">
        <v>4.5999999999999999E-2</v>
      </c>
      <c r="H119" s="216">
        <v>4.1000000000000002E-2</v>
      </c>
      <c r="I119" s="216">
        <v>3.9E-2</v>
      </c>
      <c r="J119" s="216">
        <v>3.2000000000000001E-2</v>
      </c>
      <c r="K119" s="178"/>
    </row>
    <row r="120" spans="2:11">
      <c r="B120" s="210" t="s">
        <v>383</v>
      </c>
      <c r="C120" s="211"/>
      <c r="D120" s="218">
        <v>5.0000000000000001E-3</v>
      </c>
      <c r="E120" s="218">
        <v>3.0000000000000001E-3</v>
      </c>
      <c r="F120" s="218">
        <v>4.0000000000000001E-3</v>
      </c>
      <c r="G120" s="218">
        <v>5.0000000000000001E-3</v>
      </c>
      <c r="H120" s="218">
        <v>7.0000000000000001E-3</v>
      </c>
      <c r="I120" s="218">
        <v>5.0000000000000001E-3</v>
      </c>
      <c r="J120" s="218">
        <v>4.0000000000000001E-3</v>
      </c>
      <c r="K120" s="178"/>
    </row>
    <row r="121" spans="2:11">
      <c r="B121" s="213"/>
      <c r="C121" s="214"/>
      <c r="D121" s="219">
        <f>SUM(D116:D120)</f>
        <v>0.999</v>
      </c>
      <c r="E121" s="219">
        <f t="shared" ref="E121:J121" si="40">SUM(E116:E120)</f>
        <v>1</v>
      </c>
      <c r="F121" s="219">
        <f t="shared" si="40"/>
        <v>1.0009999999999999</v>
      </c>
      <c r="G121" s="219">
        <f t="shared" si="40"/>
        <v>1</v>
      </c>
      <c r="H121" s="219">
        <f t="shared" si="40"/>
        <v>1</v>
      </c>
      <c r="I121" s="219">
        <f t="shared" si="40"/>
        <v>0.999</v>
      </c>
      <c r="J121" s="219">
        <f t="shared" si="40"/>
        <v>1</v>
      </c>
      <c r="K121" s="179"/>
    </row>
  </sheetData>
  <mergeCells count="64">
    <mergeCell ref="G114:J114"/>
    <mergeCell ref="B114:C115"/>
    <mergeCell ref="D5:D6"/>
    <mergeCell ref="E5:E6"/>
    <mergeCell ref="F5:F6"/>
    <mergeCell ref="G5:G6"/>
    <mergeCell ref="H5:H6"/>
    <mergeCell ref="I5:I6"/>
    <mergeCell ref="B102:C103"/>
    <mergeCell ref="B93:D93"/>
    <mergeCell ref="D102:E102"/>
    <mergeCell ref="E114:E115"/>
    <mergeCell ref="F114:F115"/>
    <mergeCell ref="D114:D115"/>
    <mergeCell ref="B98:B99"/>
    <mergeCell ref="D22:D24"/>
    <mergeCell ref="D4:I4"/>
    <mergeCell ref="C4:C6"/>
    <mergeCell ref="B4:B6"/>
    <mergeCell ref="J5:J6"/>
    <mergeCell ref="K5:K6"/>
    <mergeCell ref="M5:M6"/>
    <mergeCell ref="J40:J41"/>
    <mergeCell ref="K22:K24"/>
    <mergeCell ref="N4:N6"/>
    <mergeCell ref="J4:M4"/>
    <mergeCell ref="L5:L6"/>
    <mergeCell ref="E40:E41"/>
    <mergeCell ref="F40:F41"/>
    <mergeCell ref="G40:G41"/>
    <mergeCell ref="H40:H41"/>
    <mergeCell ref="I40:I41"/>
    <mergeCell ref="B22:B24"/>
    <mergeCell ref="C22:C24"/>
    <mergeCell ref="E22:J22"/>
    <mergeCell ref="E23:E24"/>
    <mergeCell ref="F23:F24"/>
    <mergeCell ref="G23:G24"/>
    <mergeCell ref="H23:H24"/>
    <mergeCell ref="I23:I24"/>
    <mergeCell ref="J23:J24"/>
    <mergeCell ref="M58:M60"/>
    <mergeCell ref="H59:H60"/>
    <mergeCell ref="I59:I60"/>
    <mergeCell ref="J59:J60"/>
    <mergeCell ref="K59:K60"/>
    <mergeCell ref="L59:L60"/>
    <mergeCell ref="H58:L58"/>
    <mergeCell ref="B96:B97"/>
    <mergeCell ref="D39:D41"/>
    <mergeCell ref="D58:D60"/>
    <mergeCell ref="E58:G58"/>
    <mergeCell ref="E59:E60"/>
    <mergeCell ref="F59:F60"/>
    <mergeCell ref="G59:G60"/>
    <mergeCell ref="B58:B60"/>
    <mergeCell ref="C58:C60"/>
    <mergeCell ref="B75:B77"/>
    <mergeCell ref="C75:C77"/>
    <mergeCell ref="D75:D77"/>
    <mergeCell ref="B94:B95"/>
    <mergeCell ref="B39:B41"/>
    <mergeCell ref="C39:C41"/>
    <mergeCell ref="E39:J39"/>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dimension ref="B3:G24"/>
  <sheetViews>
    <sheetView workbookViewId="0">
      <selection activeCell="H19" sqref="H19"/>
    </sheetView>
  </sheetViews>
  <sheetFormatPr defaultRowHeight="13.5"/>
  <cols>
    <col min="2" max="2" width="4.25" customWidth="1"/>
    <col min="3" max="3" width="11.375" customWidth="1"/>
    <col min="4" max="4" width="10" style="197" bestFit="1" customWidth="1"/>
    <col min="5" max="5" width="13.25" customWidth="1"/>
    <col min="6" max="6" width="10" bestFit="1" customWidth="1"/>
  </cols>
  <sheetData>
    <row r="3" spans="2:7">
      <c r="B3" t="s">
        <v>1130</v>
      </c>
    </row>
    <row r="4" spans="2:7">
      <c r="B4" t="s">
        <v>1131</v>
      </c>
    </row>
    <row r="6" spans="2:7" ht="18.600000000000001" customHeight="1">
      <c r="B6" t="s">
        <v>1144</v>
      </c>
    </row>
    <row r="7" spans="2:7" ht="21.6" customHeight="1">
      <c r="B7" s="213"/>
      <c r="C7" s="214"/>
      <c r="D7" s="765" t="s">
        <v>1134</v>
      </c>
      <c r="E7" s="403" t="s">
        <v>1135</v>
      </c>
      <c r="F7" s="403" t="s">
        <v>1142</v>
      </c>
    </row>
    <row r="8" spans="2:7" ht="21.6" customHeight="1">
      <c r="B8" s="213" t="s">
        <v>1132</v>
      </c>
      <c r="C8" s="214"/>
      <c r="D8" s="766">
        <v>57.6</v>
      </c>
      <c r="E8" s="767">
        <v>51506</v>
      </c>
      <c r="F8" s="768">
        <f>+E8/D8</f>
        <v>894.20138888888891</v>
      </c>
    </row>
    <row r="9" spans="2:7" ht="21.6" customHeight="1">
      <c r="B9" s="205"/>
      <c r="C9" s="207" t="s">
        <v>1136</v>
      </c>
      <c r="D9" s="770">
        <v>29.7</v>
      </c>
      <c r="E9" s="772">
        <v>30434</v>
      </c>
      <c r="F9" s="773">
        <f>+E9/D9</f>
        <v>1024.7138047138048</v>
      </c>
    </row>
    <row r="10" spans="2:7" ht="21.6" customHeight="1">
      <c r="B10" s="206"/>
      <c r="C10" s="208" t="s">
        <v>1137</v>
      </c>
      <c r="D10" s="771">
        <v>24.7</v>
      </c>
      <c r="E10" s="1039">
        <v>21072</v>
      </c>
      <c r="F10" s="1041">
        <f>E10/SUM(D10:D13)</f>
        <v>755.26881720430106</v>
      </c>
      <c r="G10" t="s">
        <v>1143</v>
      </c>
    </row>
    <row r="11" spans="2:7" ht="21.6" customHeight="1">
      <c r="B11" s="206"/>
      <c r="C11" s="208" t="s">
        <v>1138</v>
      </c>
      <c r="D11" s="771">
        <v>0.4</v>
      </c>
      <c r="E11" s="1040"/>
      <c r="F11" s="1042"/>
    </row>
    <row r="12" spans="2:7" ht="21.6" customHeight="1">
      <c r="B12" s="206"/>
      <c r="C12" s="208" t="s">
        <v>1139</v>
      </c>
      <c r="D12" s="771">
        <v>2.6</v>
      </c>
      <c r="E12" s="1040"/>
      <c r="F12" s="1042"/>
    </row>
    <row r="13" spans="2:7" ht="21.6" customHeight="1">
      <c r="B13" s="5"/>
      <c r="C13" s="6" t="s">
        <v>1140</v>
      </c>
      <c r="D13" s="769">
        <v>0.2</v>
      </c>
      <c r="E13" s="1040"/>
      <c r="F13" s="1042"/>
    </row>
    <row r="14" spans="2:7" ht="21.6" customHeight="1">
      <c r="B14" s="213" t="s">
        <v>1133</v>
      </c>
      <c r="C14" s="214"/>
      <c r="D14" s="766">
        <v>231</v>
      </c>
      <c r="E14" s="767">
        <v>203000</v>
      </c>
      <c r="F14" s="768">
        <f t="shared" ref="F14:F15" si="0">+E14/D14</f>
        <v>878.78787878787875</v>
      </c>
    </row>
    <row r="15" spans="2:7" ht="21.6" customHeight="1">
      <c r="B15" s="213" t="s">
        <v>1141</v>
      </c>
      <c r="C15" s="214"/>
      <c r="D15" s="766">
        <f>+D14+D8</f>
        <v>288.60000000000002</v>
      </c>
      <c r="E15" s="767">
        <f>+E14+E8</f>
        <v>254506</v>
      </c>
      <c r="F15" s="768">
        <f t="shared" si="0"/>
        <v>881.86417186417179</v>
      </c>
    </row>
    <row r="16" spans="2:7" ht="21.6" customHeight="1">
      <c r="E16" s="163"/>
      <c r="F16" s="163"/>
    </row>
    <row r="17" spans="2:6" ht="21.6" customHeight="1">
      <c r="B17" t="s">
        <v>1145</v>
      </c>
      <c r="E17" s="163"/>
      <c r="F17" s="163"/>
    </row>
    <row r="18" spans="2:6" ht="21.6" customHeight="1">
      <c r="B18" s="209" t="s">
        <v>1146</v>
      </c>
      <c r="C18" s="209"/>
      <c r="D18" s="215"/>
      <c r="E18" s="767">
        <v>51506</v>
      </c>
      <c r="F18" s="768">
        <f>+E18/$D$8</f>
        <v>894.20138888888891</v>
      </c>
    </row>
    <row r="19" spans="2:6" ht="21.6" customHeight="1">
      <c r="B19" s="213"/>
      <c r="C19" s="254" t="s">
        <v>1147</v>
      </c>
      <c r="D19" s="775"/>
      <c r="E19" s="767">
        <v>37975</v>
      </c>
      <c r="F19" s="768">
        <f t="shared" ref="F19:F22" si="1">+E19/$D$8</f>
        <v>659.28819444444446</v>
      </c>
    </row>
    <row r="20" spans="2:6" ht="21.6" customHeight="1">
      <c r="B20" s="213"/>
      <c r="C20" s="254" t="s">
        <v>1148</v>
      </c>
      <c r="D20" s="775"/>
      <c r="E20" s="767">
        <v>1032</v>
      </c>
      <c r="F20" s="768">
        <f t="shared" si="1"/>
        <v>17.916666666666668</v>
      </c>
    </row>
    <row r="21" spans="2:6" ht="21.6" customHeight="1">
      <c r="B21" s="213"/>
      <c r="C21" s="254" t="s">
        <v>1150</v>
      </c>
      <c r="D21" s="775"/>
      <c r="E21" s="767">
        <v>8975</v>
      </c>
      <c r="F21" s="768">
        <f t="shared" si="1"/>
        <v>155.81597222222223</v>
      </c>
    </row>
    <row r="22" spans="2:6" ht="21.6" customHeight="1">
      <c r="B22" s="213"/>
      <c r="C22" s="254" t="s">
        <v>1149</v>
      </c>
      <c r="D22" s="775"/>
      <c r="E22" s="767">
        <v>524</v>
      </c>
      <c r="F22" s="768">
        <f t="shared" si="1"/>
        <v>9.0972222222222214</v>
      </c>
    </row>
    <row r="23" spans="2:6" ht="21.6" customHeight="1">
      <c r="B23" s="774" t="s">
        <v>1151</v>
      </c>
      <c r="C23" s="209"/>
      <c r="D23" s="215"/>
      <c r="E23" s="767">
        <v>25052</v>
      </c>
      <c r="F23" s="291" t="s">
        <v>102</v>
      </c>
    </row>
    <row r="24" spans="2:6" ht="21.6" customHeight="1">
      <c r="B24" s="1021" t="s">
        <v>180</v>
      </c>
      <c r="C24" s="1021"/>
      <c r="D24" s="1021"/>
      <c r="E24" s="767">
        <f>+E18+E23</f>
        <v>76558</v>
      </c>
      <c r="F24" s="380" t="s">
        <v>102</v>
      </c>
    </row>
  </sheetData>
  <mergeCells count="3">
    <mergeCell ref="E10:E13"/>
    <mergeCell ref="F10:F13"/>
    <mergeCell ref="B24:D24"/>
  </mergeCells>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dimension ref="B1:R165"/>
  <sheetViews>
    <sheetView workbookViewId="0">
      <selection activeCell="S15" sqref="S15"/>
    </sheetView>
  </sheetViews>
  <sheetFormatPr defaultColWidth="9" defaultRowHeight="13.5"/>
  <cols>
    <col min="1" max="1" width="9" style="265"/>
    <col min="2" max="3" width="14" style="265" customWidth="1"/>
    <col min="4" max="12" width="9" style="265"/>
    <col min="13" max="13" width="9" style="265" customWidth="1"/>
    <col min="14" max="14" width="6.75" style="265" customWidth="1"/>
    <col min="15" max="16384" width="9" style="265"/>
  </cols>
  <sheetData>
    <row r="1" spans="2:18">
      <c r="I1" s="776" t="s">
        <v>1152</v>
      </c>
    </row>
    <row r="2" spans="2:18">
      <c r="B2" s="265" t="s">
        <v>1153</v>
      </c>
      <c r="M2" s="265" t="s">
        <v>1307</v>
      </c>
      <c r="R2" s="776" t="s">
        <v>1152</v>
      </c>
    </row>
    <row r="3" spans="2:18">
      <c r="B3" s="1061" t="s">
        <v>1154</v>
      </c>
      <c r="C3" s="1062"/>
      <c r="D3" s="777" t="s">
        <v>1155</v>
      </c>
      <c r="E3" s="777" t="s">
        <v>1156</v>
      </c>
      <c r="F3" s="777" t="s">
        <v>1157</v>
      </c>
      <c r="G3" s="777" t="s">
        <v>1158</v>
      </c>
      <c r="H3" s="777" t="s">
        <v>1159</v>
      </c>
      <c r="I3" s="777" t="s">
        <v>1160</v>
      </c>
      <c r="M3" s="1045" t="s">
        <v>1233</v>
      </c>
      <c r="N3" s="1046"/>
      <c r="O3" s="1049" t="s">
        <v>1308</v>
      </c>
      <c r="P3" s="1049"/>
      <c r="Q3" s="822" t="s">
        <v>1173</v>
      </c>
      <c r="R3" s="822" t="s">
        <v>1309</v>
      </c>
    </row>
    <row r="4" spans="2:18">
      <c r="B4" s="778" t="s">
        <v>1161</v>
      </c>
      <c r="C4" s="779"/>
      <c r="D4" s="780">
        <v>26367</v>
      </c>
      <c r="E4" s="780">
        <v>26052</v>
      </c>
      <c r="F4" s="780">
        <v>25775</v>
      </c>
      <c r="G4" s="780">
        <v>25532</v>
      </c>
      <c r="H4" s="780">
        <v>25279</v>
      </c>
      <c r="I4" s="780">
        <v>24983</v>
      </c>
      <c r="M4" s="1050"/>
      <c r="N4" s="1051"/>
      <c r="O4" s="828" t="s">
        <v>1310</v>
      </c>
      <c r="P4" s="828" t="s">
        <v>1311</v>
      </c>
      <c r="Q4" s="828"/>
      <c r="R4" s="828" t="s">
        <v>1312</v>
      </c>
    </row>
    <row r="5" spans="2:18">
      <c r="B5" s="781"/>
      <c r="C5" s="255" t="s">
        <v>1162</v>
      </c>
      <c r="D5" s="255">
        <v>-329</v>
      </c>
      <c r="E5" s="255">
        <f>+E4-D4</f>
        <v>-315</v>
      </c>
      <c r="F5" s="255">
        <f t="shared" ref="F5:I5" si="0">+F4-E4</f>
        <v>-277</v>
      </c>
      <c r="G5" s="255">
        <f t="shared" si="0"/>
        <v>-243</v>
      </c>
      <c r="H5" s="255">
        <f t="shared" si="0"/>
        <v>-253</v>
      </c>
      <c r="I5" s="255">
        <f t="shared" si="0"/>
        <v>-296</v>
      </c>
      <c r="M5" s="1047"/>
      <c r="N5" s="1048"/>
      <c r="O5" s="807"/>
      <c r="P5" s="807" t="s">
        <v>1174</v>
      </c>
      <c r="Q5" s="807" t="s">
        <v>1176</v>
      </c>
      <c r="R5" s="807"/>
    </row>
    <row r="6" spans="2:18">
      <c r="B6" s="781"/>
      <c r="C6" s="257" t="s">
        <v>1163</v>
      </c>
      <c r="D6" s="782">
        <v>-1.2E-2</v>
      </c>
      <c r="E6" s="782">
        <f>+E4/D4-1</f>
        <v>-1.1946751621344842E-2</v>
      </c>
      <c r="F6" s="782">
        <f t="shared" ref="F6:I6" si="1">+F4/E4-1</f>
        <v>-1.0632580991862484E-2</v>
      </c>
      <c r="G6" s="782">
        <f t="shared" si="1"/>
        <v>-9.4277400581959103E-3</v>
      </c>
      <c r="H6" s="782">
        <f t="shared" si="1"/>
        <v>-9.9091336362212568E-3</v>
      </c>
      <c r="I6" s="782">
        <f t="shared" si="1"/>
        <v>-1.1709323944776306E-2</v>
      </c>
      <c r="M6" s="829" t="s">
        <v>1313</v>
      </c>
      <c r="N6" s="779">
        <v>1947</v>
      </c>
      <c r="O6" s="780">
        <v>23323</v>
      </c>
      <c r="P6" s="780">
        <v>5692</v>
      </c>
      <c r="Q6" s="780">
        <v>1256</v>
      </c>
      <c r="R6" s="830">
        <f t="shared" ref="R6:R37" si="2">+P6/Q6/10</f>
        <v>0.45318471337579619</v>
      </c>
    </row>
    <row r="7" spans="2:18">
      <c r="B7" s="778" t="s">
        <v>1164</v>
      </c>
      <c r="C7" s="779"/>
      <c r="D7" s="780">
        <v>10054</v>
      </c>
      <c r="E7" s="780">
        <v>9961</v>
      </c>
      <c r="F7" s="780">
        <v>9892</v>
      </c>
      <c r="G7" s="780">
        <v>9875</v>
      </c>
      <c r="H7" s="780">
        <v>9849</v>
      </c>
      <c r="I7" s="780">
        <v>9882</v>
      </c>
      <c r="M7" s="831" t="s">
        <v>1314</v>
      </c>
      <c r="N7" s="797">
        <v>1948</v>
      </c>
      <c r="O7" s="801">
        <v>33926</v>
      </c>
      <c r="P7" s="801">
        <v>6677</v>
      </c>
      <c r="Q7" s="801">
        <v>1259</v>
      </c>
      <c r="R7" s="802">
        <f t="shared" si="2"/>
        <v>0.53034154090548058</v>
      </c>
    </row>
    <row r="8" spans="2:18">
      <c r="B8" s="781"/>
      <c r="C8" s="255" t="s">
        <v>1162</v>
      </c>
      <c r="D8" s="255">
        <v>-24</v>
      </c>
      <c r="E8" s="255">
        <f>+E7-D7</f>
        <v>-93</v>
      </c>
      <c r="F8" s="255">
        <f t="shared" ref="F8:I8" si="3">+F7-E7</f>
        <v>-69</v>
      </c>
      <c r="G8" s="255">
        <f t="shared" si="3"/>
        <v>-17</v>
      </c>
      <c r="H8" s="255">
        <f t="shared" si="3"/>
        <v>-26</v>
      </c>
      <c r="I8" s="255">
        <f t="shared" si="3"/>
        <v>33</v>
      </c>
      <c r="M8" s="831" t="s">
        <v>1315</v>
      </c>
      <c r="N8" s="797">
        <v>1949</v>
      </c>
      <c r="O8" s="801">
        <v>34688</v>
      </c>
      <c r="P8" s="801">
        <v>6655</v>
      </c>
      <c r="Q8" s="801">
        <v>1193</v>
      </c>
      <c r="R8" s="802">
        <f t="shared" si="2"/>
        <v>0.55783738474434208</v>
      </c>
    </row>
    <row r="9" spans="2:18">
      <c r="B9" s="783"/>
      <c r="C9" s="475" t="s">
        <v>1163</v>
      </c>
      <c r="D9" s="552">
        <v>-2E-3</v>
      </c>
      <c r="E9" s="552">
        <f>+E7/D7-1</f>
        <v>-9.2500497314501606E-3</v>
      </c>
      <c r="F9" s="552">
        <f t="shared" ref="F9:I9" si="4">+F7/E7-1</f>
        <v>-6.9270153599035877E-3</v>
      </c>
      <c r="G9" s="552">
        <f t="shared" si="4"/>
        <v>-1.7185604528912046E-3</v>
      </c>
      <c r="H9" s="552">
        <f t="shared" si="4"/>
        <v>-2.6329113924050684E-3</v>
      </c>
      <c r="I9" s="552">
        <f t="shared" si="4"/>
        <v>3.3505939689308928E-3</v>
      </c>
      <c r="M9" s="831" t="s">
        <v>1316</v>
      </c>
      <c r="N9" s="797">
        <v>1950</v>
      </c>
      <c r="O9" s="801">
        <v>29144</v>
      </c>
      <c r="P9" s="801">
        <v>5774</v>
      </c>
      <c r="Q9" s="801">
        <v>1251</v>
      </c>
      <c r="R9" s="802">
        <f t="shared" si="2"/>
        <v>0.46155075939248602</v>
      </c>
    </row>
    <row r="10" spans="2:18">
      <c r="B10" s="784" t="s">
        <v>1165</v>
      </c>
      <c r="C10" s="785"/>
      <c r="D10" s="258">
        <v>5447</v>
      </c>
      <c r="E10" s="258">
        <v>5488</v>
      </c>
      <c r="F10" s="258">
        <v>5528</v>
      </c>
      <c r="G10" s="258">
        <v>5571</v>
      </c>
      <c r="H10" s="258">
        <v>5617</v>
      </c>
      <c r="I10" s="258">
        <v>5665</v>
      </c>
      <c r="M10" s="831" t="s">
        <v>1317</v>
      </c>
      <c r="N10" s="797">
        <v>1951</v>
      </c>
      <c r="O10" s="801">
        <v>27644</v>
      </c>
      <c r="P10" s="801">
        <v>5687</v>
      </c>
      <c r="Q10" s="801">
        <v>1336</v>
      </c>
      <c r="R10" s="802">
        <f t="shared" si="2"/>
        <v>0.42567365269461083</v>
      </c>
    </row>
    <row r="11" spans="2:18">
      <c r="B11" s="784" t="s">
        <v>1166</v>
      </c>
      <c r="C11" s="785"/>
      <c r="D11" s="556">
        <f>+D7/D10/10</f>
        <v>0.18457866715623278</v>
      </c>
      <c r="E11" s="556">
        <f t="shared" ref="E11:I11" si="5">+E7/E10/10</f>
        <v>0.18150510204081632</v>
      </c>
      <c r="F11" s="556">
        <f t="shared" si="5"/>
        <v>0.17894356005788711</v>
      </c>
      <c r="G11" s="556">
        <f t="shared" si="5"/>
        <v>0.17725722491473703</v>
      </c>
      <c r="H11" s="556">
        <f t="shared" si="5"/>
        <v>0.17534270963147586</v>
      </c>
      <c r="I11" s="556">
        <f t="shared" si="5"/>
        <v>0.17443954104148279</v>
      </c>
      <c r="M11" s="831" t="s">
        <v>1318</v>
      </c>
      <c r="N11" s="797">
        <v>1952</v>
      </c>
      <c r="O11" s="801">
        <v>27851</v>
      </c>
      <c r="P11" s="801">
        <v>5720</v>
      </c>
      <c r="Q11" s="801">
        <v>1421</v>
      </c>
      <c r="R11" s="802">
        <f t="shared" si="2"/>
        <v>0.402533427163969</v>
      </c>
    </row>
    <row r="12" spans="2:18">
      <c r="M12" s="831" t="s">
        <v>1319</v>
      </c>
      <c r="N12" s="797">
        <v>1953</v>
      </c>
      <c r="O12" s="801">
        <v>30129</v>
      </c>
      <c r="P12" s="801">
        <v>5843</v>
      </c>
      <c r="Q12" s="801">
        <v>1631</v>
      </c>
      <c r="R12" s="802">
        <f t="shared" si="2"/>
        <v>0.35824647455548742</v>
      </c>
    </row>
    <row r="13" spans="2:18">
      <c r="B13" s="1061" t="s">
        <v>1167</v>
      </c>
      <c r="C13" s="1062"/>
      <c r="D13" s="777" t="s">
        <v>1155</v>
      </c>
      <c r="E13" s="777" t="s">
        <v>1156</v>
      </c>
      <c r="F13" s="777" t="s">
        <v>1157</v>
      </c>
      <c r="G13" s="777" t="s">
        <v>1158</v>
      </c>
      <c r="H13" s="777" t="s">
        <v>1159</v>
      </c>
      <c r="I13" s="777" t="s">
        <v>1160</v>
      </c>
      <c r="M13" s="831" t="s">
        <v>1320</v>
      </c>
      <c r="N13" s="797">
        <v>1954</v>
      </c>
      <c r="O13" s="801">
        <v>31456</v>
      </c>
      <c r="P13" s="801">
        <v>5986</v>
      </c>
      <c r="Q13" s="801">
        <v>1712</v>
      </c>
      <c r="R13" s="802">
        <f t="shared" si="2"/>
        <v>0.34964953271028038</v>
      </c>
    </row>
    <row r="14" spans="2:18">
      <c r="B14" s="778" t="s">
        <v>1164</v>
      </c>
      <c r="C14" s="779"/>
      <c r="D14" s="780">
        <v>2964</v>
      </c>
      <c r="E14" s="780">
        <v>2958</v>
      </c>
      <c r="F14" s="780">
        <v>2990</v>
      </c>
      <c r="G14" s="780">
        <v>3034</v>
      </c>
      <c r="H14" s="780">
        <v>3054</v>
      </c>
      <c r="I14" s="780">
        <v>3120</v>
      </c>
      <c r="M14" s="831" t="s">
        <v>1321</v>
      </c>
      <c r="N14" s="797">
        <v>1955</v>
      </c>
      <c r="O14" s="801">
        <v>32012</v>
      </c>
      <c r="P14" s="801">
        <v>6166</v>
      </c>
      <c r="Q14" s="801">
        <v>1764</v>
      </c>
      <c r="R14" s="802">
        <f t="shared" si="2"/>
        <v>0.34954648526077098</v>
      </c>
    </row>
    <row r="15" spans="2:18">
      <c r="B15" s="781"/>
      <c r="C15" s="255" t="s">
        <v>1162</v>
      </c>
      <c r="D15" s="255">
        <v>31</v>
      </c>
      <c r="E15" s="255">
        <f>+E14-D14</f>
        <v>-6</v>
      </c>
      <c r="F15" s="255">
        <f t="shared" ref="F15:I15" si="6">+F14-E14</f>
        <v>32</v>
      </c>
      <c r="G15" s="255">
        <f t="shared" si="6"/>
        <v>44</v>
      </c>
      <c r="H15" s="255">
        <f t="shared" si="6"/>
        <v>20</v>
      </c>
      <c r="I15" s="255">
        <f t="shared" si="6"/>
        <v>66</v>
      </c>
      <c r="M15" s="831" t="s">
        <v>1322</v>
      </c>
      <c r="N15" s="797">
        <v>1956</v>
      </c>
      <c r="O15" s="801">
        <v>34073</v>
      </c>
      <c r="P15" s="801">
        <v>6350</v>
      </c>
      <c r="Q15" s="801">
        <v>1931</v>
      </c>
      <c r="R15" s="802">
        <f t="shared" si="2"/>
        <v>0.32884515794924912</v>
      </c>
    </row>
    <row r="16" spans="2:18">
      <c r="B16" s="783"/>
      <c r="C16" s="475" t="s">
        <v>1163</v>
      </c>
      <c r="D16" s="552">
        <v>0.01</v>
      </c>
      <c r="E16" s="552">
        <f>+E14/D14-1</f>
        <v>-2.0242914979756721E-3</v>
      </c>
      <c r="F16" s="552">
        <f t="shared" ref="F16:I16" si="7">+F14/E14-1</f>
        <v>1.0818120351588911E-2</v>
      </c>
      <c r="G16" s="552">
        <f t="shared" si="7"/>
        <v>1.4715719063545185E-2</v>
      </c>
      <c r="H16" s="552">
        <f t="shared" si="7"/>
        <v>6.5919578114699284E-3</v>
      </c>
      <c r="I16" s="552">
        <f t="shared" si="7"/>
        <v>2.16110019646365E-2</v>
      </c>
      <c r="M16" s="831" t="s">
        <v>1323</v>
      </c>
      <c r="N16" s="797">
        <v>1957</v>
      </c>
      <c r="O16" s="801">
        <v>36084</v>
      </c>
      <c r="P16" s="801">
        <v>6606</v>
      </c>
      <c r="Q16" s="801">
        <v>2014</v>
      </c>
      <c r="R16" s="802">
        <f t="shared" si="2"/>
        <v>0.32800397219463756</v>
      </c>
    </row>
    <row r="17" spans="2:18">
      <c r="B17" s="784" t="s">
        <v>1165</v>
      </c>
      <c r="C17" s="785"/>
      <c r="D17" s="258">
        <v>2311</v>
      </c>
      <c r="E17" s="258">
        <v>2339</v>
      </c>
      <c r="F17" s="258">
        <v>2370</v>
      </c>
      <c r="G17" s="258">
        <v>2404</v>
      </c>
      <c r="H17" s="258">
        <v>2444</v>
      </c>
      <c r="I17" s="258">
        <v>2490</v>
      </c>
      <c r="M17" s="831" t="s">
        <v>1324</v>
      </c>
      <c r="N17" s="797">
        <v>1958</v>
      </c>
      <c r="O17" s="801">
        <v>37823</v>
      </c>
      <c r="P17" s="801">
        <v>6882</v>
      </c>
      <c r="Q17" s="801">
        <v>2134</v>
      </c>
      <c r="R17" s="802">
        <f t="shared" si="2"/>
        <v>0.32249297094657919</v>
      </c>
    </row>
    <row r="18" spans="2:18">
      <c r="B18" s="784" t="s">
        <v>1166</v>
      </c>
      <c r="C18" s="785"/>
      <c r="D18" s="556">
        <f>+D14/D17/10</f>
        <v>0.12825616616183472</v>
      </c>
      <c r="E18" s="556">
        <f t="shared" ref="E18:I18" si="8">+E14/E17/10</f>
        <v>0.12646430098332623</v>
      </c>
      <c r="F18" s="556">
        <f t="shared" si="8"/>
        <v>0.12616033755274261</v>
      </c>
      <c r="G18" s="556">
        <f t="shared" si="8"/>
        <v>0.12620632279534111</v>
      </c>
      <c r="H18" s="556">
        <f t="shared" si="8"/>
        <v>0.12495908346972177</v>
      </c>
      <c r="I18" s="556">
        <f t="shared" si="8"/>
        <v>0.12530120481927712</v>
      </c>
      <c r="M18" s="831" t="s">
        <v>1325</v>
      </c>
      <c r="N18" s="797">
        <v>1959</v>
      </c>
      <c r="O18" s="801">
        <v>39303</v>
      </c>
      <c r="P18" s="801">
        <v>7078</v>
      </c>
      <c r="Q18" s="801">
        <v>2248</v>
      </c>
      <c r="R18" s="802">
        <f t="shared" si="2"/>
        <v>0.3148576512455516</v>
      </c>
    </row>
    <row r="19" spans="2:18">
      <c r="B19" s="1061" t="s">
        <v>1168</v>
      </c>
      <c r="C19" s="1062"/>
      <c r="D19" s="777" t="s">
        <v>1155</v>
      </c>
      <c r="E19" s="777" t="s">
        <v>1156</v>
      </c>
      <c r="F19" s="777" t="s">
        <v>1157</v>
      </c>
      <c r="G19" s="777" t="s">
        <v>1158</v>
      </c>
      <c r="H19" s="777" t="s">
        <v>1159</v>
      </c>
      <c r="I19" s="777" t="s">
        <v>1160</v>
      </c>
      <c r="M19" s="831" t="s">
        <v>1326</v>
      </c>
      <c r="N19" s="797">
        <v>1960</v>
      </c>
      <c r="O19" s="801">
        <v>41561</v>
      </c>
      <c r="P19" s="801">
        <v>7516</v>
      </c>
      <c r="Q19" s="801">
        <v>2382</v>
      </c>
      <c r="R19" s="802">
        <f t="shared" si="2"/>
        <v>0.31553316540722082</v>
      </c>
    </row>
    <row r="20" spans="2:18">
      <c r="B20" s="778" t="s">
        <v>1164</v>
      </c>
      <c r="C20" s="779"/>
      <c r="D20" s="780">
        <f>+D7-D14</f>
        <v>7090</v>
      </c>
      <c r="E20" s="780">
        <f t="shared" ref="E20:I20" si="9">+E7-E14</f>
        <v>7003</v>
      </c>
      <c r="F20" s="780">
        <f t="shared" si="9"/>
        <v>6902</v>
      </c>
      <c r="G20" s="780">
        <f t="shared" si="9"/>
        <v>6841</v>
      </c>
      <c r="H20" s="780">
        <f t="shared" si="9"/>
        <v>6795</v>
      </c>
      <c r="I20" s="780">
        <f t="shared" si="9"/>
        <v>6762</v>
      </c>
      <c r="M20" s="831" t="s">
        <v>1327</v>
      </c>
      <c r="N20" s="797">
        <v>1961</v>
      </c>
      <c r="O20" s="801">
        <v>45096</v>
      </c>
      <c r="P20" s="801">
        <v>8154</v>
      </c>
      <c r="Q20" s="801">
        <v>2422</v>
      </c>
      <c r="R20" s="802">
        <f t="shared" si="2"/>
        <v>0.33666391412056151</v>
      </c>
    </row>
    <row r="21" spans="2:18">
      <c r="B21" s="781"/>
      <c r="C21" s="255" t="s">
        <v>1162</v>
      </c>
      <c r="D21" s="255">
        <v>-24</v>
      </c>
      <c r="E21" s="255">
        <f>+E20-D20</f>
        <v>-87</v>
      </c>
      <c r="F21" s="255">
        <f t="shared" ref="F21:I21" si="10">+F20-E20</f>
        <v>-101</v>
      </c>
      <c r="G21" s="255">
        <f t="shared" si="10"/>
        <v>-61</v>
      </c>
      <c r="H21" s="255">
        <f t="shared" si="10"/>
        <v>-46</v>
      </c>
      <c r="I21" s="255">
        <f t="shared" si="10"/>
        <v>-33</v>
      </c>
      <c r="M21" s="831" t="s">
        <v>1328</v>
      </c>
      <c r="N21" s="797">
        <v>1962</v>
      </c>
      <c r="O21" s="801">
        <v>47812</v>
      </c>
      <c r="P21" s="801">
        <v>8784</v>
      </c>
      <c r="Q21" s="801">
        <v>2582</v>
      </c>
      <c r="R21" s="802">
        <f t="shared" si="2"/>
        <v>0.34020139426800927</v>
      </c>
    </row>
    <row r="22" spans="2:18">
      <c r="B22" s="783"/>
      <c r="C22" s="475" t="s">
        <v>1163</v>
      </c>
      <c r="D22" s="552">
        <v>-2E-3</v>
      </c>
      <c r="E22" s="552">
        <f>+E20/D20-1</f>
        <v>-1.2270803949224307E-2</v>
      </c>
      <c r="F22" s="552">
        <f t="shared" ref="F22:I22" si="11">+F20/E20-1</f>
        <v>-1.4422390404112528E-2</v>
      </c>
      <c r="G22" s="552">
        <f t="shared" si="11"/>
        <v>-8.8380179658069657E-3</v>
      </c>
      <c r="H22" s="552">
        <f t="shared" si="11"/>
        <v>-6.7241631340447805E-3</v>
      </c>
      <c r="I22" s="552">
        <f t="shared" si="11"/>
        <v>-4.8565121412803558E-3</v>
      </c>
      <c r="M22" s="831" t="s">
        <v>1329</v>
      </c>
      <c r="N22" s="797">
        <v>1963</v>
      </c>
      <c r="O22" s="801">
        <v>49796</v>
      </c>
      <c r="P22" s="801">
        <v>9270</v>
      </c>
      <c r="Q22" s="801">
        <v>2693</v>
      </c>
      <c r="R22" s="802">
        <f t="shared" si="2"/>
        <v>0.344225770516153</v>
      </c>
    </row>
    <row r="23" spans="2:18">
      <c r="B23" s="784" t="s">
        <v>1165</v>
      </c>
      <c r="C23" s="785"/>
      <c r="D23" s="780">
        <f t="shared" ref="D23:I23" si="12">+D10-D17</f>
        <v>3136</v>
      </c>
      <c r="E23" s="780">
        <f t="shared" si="12"/>
        <v>3149</v>
      </c>
      <c r="F23" s="780">
        <f t="shared" si="12"/>
        <v>3158</v>
      </c>
      <c r="G23" s="780">
        <f t="shared" si="12"/>
        <v>3167</v>
      </c>
      <c r="H23" s="780">
        <f t="shared" si="12"/>
        <v>3173</v>
      </c>
      <c r="I23" s="780">
        <f t="shared" si="12"/>
        <v>3175</v>
      </c>
      <c r="M23" s="831" t="s">
        <v>1330</v>
      </c>
      <c r="N23" s="797">
        <v>1964</v>
      </c>
      <c r="O23" s="801">
        <v>51457</v>
      </c>
      <c r="P23" s="801">
        <v>9652</v>
      </c>
      <c r="Q23" s="801">
        <v>2803</v>
      </c>
      <c r="R23" s="802">
        <f t="shared" si="2"/>
        <v>0.34434534427399216</v>
      </c>
    </row>
    <row r="24" spans="2:18">
      <c r="B24" s="784" t="s">
        <v>1166</v>
      </c>
      <c r="C24" s="785"/>
      <c r="D24" s="556">
        <f>+D20/D23/10</f>
        <v>0.22608418367346941</v>
      </c>
      <c r="E24" s="556">
        <f t="shared" ref="E24:I24" si="13">+E20/E23/10</f>
        <v>0.22238805970149253</v>
      </c>
      <c r="F24" s="556">
        <f t="shared" si="13"/>
        <v>0.21855604813172894</v>
      </c>
      <c r="G24" s="556">
        <f t="shared" si="13"/>
        <v>0.21600884117461319</v>
      </c>
      <c r="H24" s="556">
        <f t="shared" si="13"/>
        <v>0.21415064607626849</v>
      </c>
      <c r="I24" s="556">
        <f t="shared" si="13"/>
        <v>0.2129763779527559</v>
      </c>
      <c r="M24" s="831" t="s">
        <v>1331</v>
      </c>
      <c r="N24" s="797">
        <v>1965</v>
      </c>
      <c r="O24" s="801">
        <v>52879</v>
      </c>
      <c r="P24" s="801">
        <v>10070</v>
      </c>
      <c r="Q24" s="801">
        <v>2914</v>
      </c>
      <c r="R24" s="802">
        <f t="shared" si="2"/>
        <v>0.34557309540150993</v>
      </c>
    </row>
    <row r="25" spans="2:18">
      <c r="M25" s="831" t="s">
        <v>1332</v>
      </c>
      <c r="N25" s="797">
        <v>1966</v>
      </c>
      <c r="O25" s="801">
        <v>53985</v>
      </c>
      <c r="P25" s="801">
        <v>10308</v>
      </c>
      <c r="Q25" s="801">
        <v>3042</v>
      </c>
      <c r="R25" s="802">
        <f t="shared" si="2"/>
        <v>0.33885601577909269</v>
      </c>
    </row>
    <row r="26" spans="2:18">
      <c r="B26" s="265" t="s">
        <v>1169</v>
      </c>
      <c r="M26" s="831" t="s">
        <v>1333</v>
      </c>
      <c r="N26" s="797">
        <v>1967</v>
      </c>
      <c r="O26" s="801">
        <v>55321</v>
      </c>
      <c r="P26" s="801">
        <v>10476</v>
      </c>
      <c r="Q26" s="801">
        <v>3100</v>
      </c>
      <c r="R26" s="802">
        <f t="shared" si="2"/>
        <v>0.33793548387096772</v>
      </c>
    </row>
    <row r="27" spans="2:18">
      <c r="B27" s="1061"/>
      <c r="C27" s="1062"/>
      <c r="D27" s="777" t="s">
        <v>1155</v>
      </c>
      <c r="E27" s="777" t="s">
        <v>1156</v>
      </c>
      <c r="F27" s="777" t="s">
        <v>1157</v>
      </c>
      <c r="G27" s="777" t="s">
        <v>1158</v>
      </c>
      <c r="H27" s="777" t="s">
        <v>1159</v>
      </c>
      <c r="I27" s="777" t="s">
        <v>1160</v>
      </c>
      <c r="M27" s="831" t="s">
        <v>1334</v>
      </c>
      <c r="N27" s="797">
        <v>1968</v>
      </c>
      <c r="O27" s="801">
        <v>56535</v>
      </c>
      <c r="P27" s="801">
        <v>10775</v>
      </c>
      <c r="Q27" s="801">
        <v>3159</v>
      </c>
      <c r="R27" s="802">
        <f t="shared" si="2"/>
        <v>0.3410889522000633</v>
      </c>
    </row>
    <row r="28" spans="2:18">
      <c r="B28" s="778" t="s">
        <v>1164</v>
      </c>
      <c r="C28" s="779"/>
      <c r="D28" s="780">
        <v>726</v>
      </c>
      <c r="E28" s="780">
        <v>776</v>
      </c>
      <c r="F28" s="780">
        <v>837</v>
      </c>
      <c r="G28" s="780">
        <v>914</v>
      </c>
      <c r="H28" s="780">
        <v>970</v>
      </c>
      <c r="I28" s="780">
        <v>1025</v>
      </c>
      <c r="M28" s="831" t="s">
        <v>1335</v>
      </c>
      <c r="N28" s="797">
        <v>1969</v>
      </c>
      <c r="O28" s="801">
        <v>58812</v>
      </c>
      <c r="P28" s="801">
        <v>11143</v>
      </c>
      <c r="Q28" s="801">
        <v>3196</v>
      </c>
      <c r="R28" s="802">
        <f t="shared" si="2"/>
        <v>0.34865456821026281</v>
      </c>
    </row>
    <row r="29" spans="2:18">
      <c r="B29" s="781"/>
      <c r="C29" s="255" t="s">
        <v>1162</v>
      </c>
      <c r="D29" s="255">
        <v>26</v>
      </c>
      <c r="E29" s="255">
        <f>+E28-D28</f>
        <v>50</v>
      </c>
      <c r="F29" s="255">
        <f t="shared" ref="F29:I29" si="14">+F28-E28</f>
        <v>61</v>
      </c>
      <c r="G29" s="255">
        <f t="shared" si="14"/>
        <v>77</v>
      </c>
      <c r="H29" s="255">
        <f t="shared" si="14"/>
        <v>56</v>
      </c>
      <c r="I29" s="255">
        <f t="shared" si="14"/>
        <v>55</v>
      </c>
      <c r="M29" s="831" t="s">
        <v>1336</v>
      </c>
      <c r="N29" s="797">
        <v>1970</v>
      </c>
      <c r="O29" s="801">
        <v>60954</v>
      </c>
      <c r="P29" s="801">
        <v>11481</v>
      </c>
      <c r="Q29" s="801">
        <v>3277</v>
      </c>
      <c r="R29" s="802">
        <f t="shared" si="2"/>
        <v>0.3503509307293256</v>
      </c>
    </row>
    <row r="30" spans="2:18">
      <c r="B30" s="783"/>
      <c r="C30" s="475" t="s">
        <v>1163</v>
      </c>
      <c r="D30" s="552">
        <v>3.6999999999999998E-2</v>
      </c>
      <c r="E30" s="552">
        <f>+E28/D28-1</f>
        <v>6.887052341597788E-2</v>
      </c>
      <c r="F30" s="552">
        <f t="shared" ref="F30:I30" si="15">+F28/E28-1</f>
        <v>7.8608247422680355E-2</v>
      </c>
      <c r="G30" s="552">
        <f t="shared" si="15"/>
        <v>9.1995221027479035E-2</v>
      </c>
      <c r="H30" s="552">
        <f t="shared" si="15"/>
        <v>6.1269146608315062E-2</v>
      </c>
      <c r="I30" s="552">
        <f t="shared" si="15"/>
        <v>5.6701030927835072E-2</v>
      </c>
      <c r="M30" s="831" t="s">
        <v>1337</v>
      </c>
      <c r="N30" s="797">
        <v>1971</v>
      </c>
      <c r="O30" s="801">
        <v>62428</v>
      </c>
      <c r="P30" s="801">
        <v>11684</v>
      </c>
      <c r="Q30" s="801">
        <v>3388</v>
      </c>
      <c r="R30" s="802">
        <f t="shared" si="2"/>
        <v>0.34486422668240851</v>
      </c>
    </row>
    <row r="31" spans="2:18">
      <c r="B31" s="784" t="s">
        <v>1165</v>
      </c>
      <c r="C31" s="785"/>
      <c r="D31" s="780">
        <v>1291</v>
      </c>
      <c r="E31" s="780">
        <v>1312</v>
      </c>
      <c r="F31" s="780">
        <v>1332</v>
      </c>
      <c r="G31" s="780">
        <v>1410</v>
      </c>
      <c r="H31" s="780">
        <v>1455</v>
      </c>
      <c r="I31" s="780">
        <v>1480</v>
      </c>
      <c r="M31" s="831" t="s">
        <v>1338</v>
      </c>
      <c r="N31" s="797">
        <v>1972</v>
      </c>
      <c r="O31" s="801">
        <v>63718</v>
      </c>
      <c r="P31" s="801">
        <v>11772</v>
      </c>
      <c r="Q31" s="801">
        <v>3469</v>
      </c>
      <c r="R31" s="802">
        <f t="shared" si="2"/>
        <v>0.33934851542231192</v>
      </c>
    </row>
    <row r="32" spans="2:18">
      <c r="B32" s="784" t="s">
        <v>1166</v>
      </c>
      <c r="C32" s="785"/>
      <c r="D32" s="556">
        <f t="shared" ref="D32:I32" si="16">+D28/D31/10</f>
        <v>5.6235476374903171E-2</v>
      </c>
      <c r="E32" s="556">
        <f t="shared" si="16"/>
        <v>5.9146341463414631E-2</v>
      </c>
      <c r="F32" s="556">
        <f t="shared" si="16"/>
        <v>6.2837837837837834E-2</v>
      </c>
      <c r="G32" s="556">
        <f t="shared" si="16"/>
        <v>6.4822695035460995E-2</v>
      </c>
      <c r="H32" s="556">
        <f t="shared" si="16"/>
        <v>6.6666666666666666E-2</v>
      </c>
      <c r="I32" s="556">
        <f t="shared" si="16"/>
        <v>6.9256756756756757E-2</v>
      </c>
      <c r="M32" s="831" t="s">
        <v>1339</v>
      </c>
      <c r="N32" s="797">
        <v>1973</v>
      </c>
      <c r="O32" s="801">
        <v>65448</v>
      </c>
      <c r="P32" s="801">
        <v>11967</v>
      </c>
      <c r="Q32" s="801">
        <v>3659</v>
      </c>
      <c r="R32" s="802">
        <f t="shared" si="2"/>
        <v>0.32705657283410766</v>
      </c>
    </row>
    <row r="33" spans="2:18">
      <c r="B33" s="784" t="s">
        <v>1170</v>
      </c>
      <c r="C33" s="785"/>
      <c r="D33" s="556">
        <v>7.2999999999999995E-2</v>
      </c>
      <c r="E33" s="556">
        <v>7.8E-2</v>
      </c>
      <c r="F33" s="556">
        <v>8.5000000000000006E-2</v>
      </c>
      <c r="G33" s="556">
        <v>9.2999999999999999E-2</v>
      </c>
      <c r="H33" s="556">
        <v>9.9000000000000005E-2</v>
      </c>
      <c r="I33" s="556">
        <v>0.104</v>
      </c>
      <c r="M33" s="831" t="s">
        <v>1340</v>
      </c>
      <c r="N33" s="797">
        <v>1974</v>
      </c>
      <c r="O33" s="801">
        <v>67829</v>
      </c>
      <c r="P33" s="801">
        <v>12325</v>
      </c>
      <c r="Q33" s="801">
        <v>3676</v>
      </c>
      <c r="R33" s="802">
        <f t="shared" si="2"/>
        <v>0.33528291621327527</v>
      </c>
    </row>
    <row r="34" spans="2:18">
      <c r="M34" s="831" t="s">
        <v>1341</v>
      </c>
      <c r="N34" s="797">
        <v>1975</v>
      </c>
      <c r="O34" s="801">
        <v>69333</v>
      </c>
      <c r="P34" s="801">
        <v>12473</v>
      </c>
      <c r="Q34" s="801">
        <v>3662</v>
      </c>
      <c r="R34" s="802">
        <f t="shared" si="2"/>
        <v>0.34060622610595304</v>
      </c>
    </row>
    <row r="35" spans="2:18">
      <c r="B35" s="265" t="s">
        <v>1171</v>
      </c>
      <c r="M35" s="831" t="s">
        <v>1342</v>
      </c>
      <c r="N35" s="797">
        <v>1976</v>
      </c>
      <c r="O35" s="801">
        <v>70039</v>
      </c>
      <c r="P35" s="801">
        <v>12374</v>
      </c>
      <c r="Q35" s="801">
        <v>3710</v>
      </c>
      <c r="R35" s="802">
        <f t="shared" si="2"/>
        <v>0.33353099730458224</v>
      </c>
    </row>
    <row r="36" spans="2:18">
      <c r="B36" s="1045"/>
      <c r="C36" s="1046"/>
      <c r="D36" s="1052" t="s">
        <v>1172</v>
      </c>
      <c r="E36" s="1054"/>
      <c r="F36" s="786" t="s">
        <v>1173</v>
      </c>
      <c r="G36" s="787" t="s">
        <v>1166</v>
      </c>
      <c r="M36" s="831" t="s">
        <v>1343</v>
      </c>
      <c r="N36" s="797">
        <v>1977</v>
      </c>
      <c r="O36" s="801">
        <v>70625</v>
      </c>
      <c r="P36" s="801">
        <v>12293</v>
      </c>
      <c r="Q36" s="801">
        <v>3746</v>
      </c>
      <c r="R36" s="802">
        <f t="shared" si="2"/>
        <v>0.3281633742658836</v>
      </c>
    </row>
    <row r="37" spans="2:18">
      <c r="B37" s="1047"/>
      <c r="C37" s="1048"/>
      <c r="D37" s="788" t="s">
        <v>1174</v>
      </c>
      <c r="E37" s="789" t="s">
        <v>1175</v>
      </c>
      <c r="F37" s="790" t="s">
        <v>1176</v>
      </c>
      <c r="G37" s="791"/>
      <c r="M37" s="831" t="s">
        <v>1344</v>
      </c>
      <c r="N37" s="797">
        <v>1978</v>
      </c>
      <c r="O37" s="801">
        <v>70868</v>
      </c>
      <c r="P37" s="801">
        <v>12233</v>
      </c>
      <c r="Q37" s="801">
        <v>3796</v>
      </c>
      <c r="R37" s="802">
        <f t="shared" si="2"/>
        <v>0.32226027397260271</v>
      </c>
    </row>
    <row r="38" spans="2:18">
      <c r="B38" s="466" t="s">
        <v>1177</v>
      </c>
      <c r="C38" s="467"/>
      <c r="D38" s="255">
        <v>9825</v>
      </c>
      <c r="E38" s="255">
        <v>3112</v>
      </c>
      <c r="F38" s="255">
        <v>5665</v>
      </c>
      <c r="G38" s="547">
        <v>0.17399999999999999</v>
      </c>
      <c r="M38" s="831" t="s">
        <v>1345</v>
      </c>
      <c r="N38" s="797">
        <v>1979</v>
      </c>
      <c r="O38" s="801">
        <v>71780</v>
      </c>
      <c r="P38" s="801">
        <v>12174</v>
      </c>
      <c r="Q38" s="801">
        <v>3899</v>
      </c>
      <c r="R38" s="802">
        <f t="shared" ref="R38:R69" si="17">+P38/Q38/10</f>
        <v>0.31223390612977686</v>
      </c>
    </row>
    <row r="39" spans="2:18">
      <c r="B39" s="715" t="s">
        <v>1178</v>
      </c>
      <c r="C39" s="472"/>
      <c r="D39" s="256">
        <v>12</v>
      </c>
      <c r="E39" s="256">
        <v>1</v>
      </c>
      <c r="F39" s="256">
        <v>58</v>
      </c>
      <c r="G39" s="550">
        <v>0.02</v>
      </c>
      <c r="M39" s="831" t="s">
        <v>1346</v>
      </c>
      <c r="N39" s="797">
        <v>1980</v>
      </c>
      <c r="O39" s="801">
        <v>72693</v>
      </c>
      <c r="P39" s="801">
        <v>12241</v>
      </c>
      <c r="Q39" s="801">
        <v>4012</v>
      </c>
      <c r="R39" s="802">
        <f t="shared" si="17"/>
        <v>0.30510967098703889</v>
      </c>
    </row>
    <row r="40" spans="2:18">
      <c r="B40" s="715" t="s">
        <v>1179</v>
      </c>
      <c r="C40" s="472"/>
      <c r="D40" s="256">
        <v>5</v>
      </c>
      <c r="E40" s="256">
        <v>1</v>
      </c>
      <c r="F40" s="256">
        <v>3</v>
      </c>
      <c r="G40" s="550">
        <v>0.17399999999999999</v>
      </c>
      <c r="M40" s="831" t="s">
        <v>1347</v>
      </c>
      <c r="N40" s="797">
        <v>1981</v>
      </c>
      <c r="O40" s="801">
        <v>73694</v>
      </c>
      <c r="P40" s="801">
        <v>12355</v>
      </c>
      <c r="Q40" s="801">
        <v>4055</v>
      </c>
      <c r="R40" s="802">
        <f t="shared" si="17"/>
        <v>0.30468557336621455</v>
      </c>
    </row>
    <row r="41" spans="2:18">
      <c r="B41" s="715" t="s">
        <v>1180</v>
      </c>
      <c r="C41" s="472"/>
      <c r="D41" s="256">
        <v>816</v>
      </c>
      <c r="E41" s="256">
        <v>61</v>
      </c>
      <c r="F41" s="256">
        <v>421</v>
      </c>
      <c r="G41" s="550">
        <v>0.19400000000000001</v>
      </c>
      <c r="M41" s="831" t="s">
        <v>1348</v>
      </c>
      <c r="N41" s="797">
        <v>1982</v>
      </c>
      <c r="O41" s="801">
        <v>74091</v>
      </c>
      <c r="P41" s="801">
        <v>12418</v>
      </c>
      <c r="Q41" s="801">
        <v>4102</v>
      </c>
      <c r="R41" s="802">
        <f t="shared" si="17"/>
        <v>0.30273037542662118</v>
      </c>
    </row>
    <row r="42" spans="2:18">
      <c r="B42" s="715" t="s">
        <v>1181</v>
      </c>
      <c r="C42" s="472"/>
      <c r="D42" s="256">
        <v>2618</v>
      </c>
      <c r="E42" s="256">
        <v>432</v>
      </c>
      <c r="F42" s="256">
        <v>974</v>
      </c>
      <c r="G42" s="550">
        <v>0.26900000000000002</v>
      </c>
      <c r="M42" s="831" t="s">
        <v>1349</v>
      </c>
      <c r="N42" s="797">
        <v>1983</v>
      </c>
      <c r="O42" s="801">
        <v>74486</v>
      </c>
      <c r="P42" s="801">
        <v>12411</v>
      </c>
      <c r="Q42" s="801">
        <v>4209</v>
      </c>
      <c r="R42" s="802">
        <f t="shared" si="17"/>
        <v>0.29486813970064152</v>
      </c>
    </row>
    <row r="43" spans="2:18">
      <c r="B43" s="715" t="s">
        <v>1182</v>
      </c>
      <c r="C43" s="472"/>
      <c r="D43" s="256">
        <v>181</v>
      </c>
      <c r="E43" s="256">
        <v>25</v>
      </c>
      <c r="F43" s="256">
        <v>27</v>
      </c>
      <c r="G43" s="550">
        <v>0.67100000000000004</v>
      </c>
      <c r="M43" s="831" t="s">
        <v>1350</v>
      </c>
      <c r="N43" s="797">
        <v>1984</v>
      </c>
      <c r="O43" s="832">
        <v>74579</v>
      </c>
      <c r="P43" s="801">
        <v>12358</v>
      </c>
      <c r="Q43" s="801">
        <v>4282</v>
      </c>
      <c r="R43" s="802">
        <f t="shared" si="17"/>
        <v>0.28860345632881834</v>
      </c>
    </row>
    <row r="44" spans="2:18">
      <c r="B44" s="715" t="s">
        <v>1183</v>
      </c>
      <c r="C44" s="472"/>
      <c r="D44" s="256">
        <v>383</v>
      </c>
      <c r="E44" s="256">
        <v>83</v>
      </c>
      <c r="F44" s="256">
        <v>210</v>
      </c>
      <c r="G44" s="550">
        <v>0.182</v>
      </c>
      <c r="M44" s="831" t="s">
        <v>1351</v>
      </c>
      <c r="N44" s="797">
        <v>1985</v>
      </c>
      <c r="O44" s="801">
        <v>74499</v>
      </c>
      <c r="P44" s="801">
        <v>12319</v>
      </c>
      <c r="Q44" s="801">
        <v>4301</v>
      </c>
      <c r="R44" s="802">
        <f t="shared" si="17"/>
        <v>0.28642176238084166</v>
      </c>
    </row>
    <row r="45" spans="2:18">
      <c r="B45" s="715" t="s">
        <v>1184</v>
      </c>
      <c r="C45" s="472"/>
      <c r="D45" s="256">
        <v>856</v>
      </c>
      <c r="E45" s="256">
        <v>92</v>
      </c>
      <c r="F45" s="256">
        <v>319</v>
      </c>
      <c r="G45" s="550">
        <v>0.26800000000000002</v>
      </c>
      <c r="M45" s="831" t="s">
        <v>1352</v>
      </c>
      <c r="N45" s="797">
        <v>1986</v>
      </c>
      <c r="O45" s="801">
        <v>74183</v>
      </c>
      <c r="P45" s="801">
        <v>12281</v>
      </c>
      <c r="Q45" s="801">
        <v>4383</v>
      </c>
      <c r="R45" s="802">
        <f t="shared" si="17"/>
        <v>0.28019621263974448</v>
      </c>
    </row>
    <row r="46" spans="2:18">
      <c r="B46" s="715" t="s">
        <v>1185</v>
      </c>
      <c r="C46" s="472"/>
      <c r="D46" s="256">
        <v>1337</v>
      </c>
      <c r="E46" s="256">
        <v>698</v>
      </c>
      <c r="F46" s="256">
        <v>958</v>
      </c>
      <c r="G46" s="550">
        <v>0.14000000000000001</v>
      </c>
      <c r="M46" s="831" t="s">
        <v>1353</v>
      </c>
      <c r="N46" s="797">
        <v>1987</v>
      </c>
      <c r="O46" s="801">
        <v>73138</v>
      </c>
      <c r="P46" s="801">
        <v>12195</v>
      </c>
      <c r="Q46" s="801">
        <v>4448</v>
      </c>
      <c r="R46" s="802">
        <f t="shared" si="17"/>
        <v>0.2741681654676259</v>
      </c>
    </row>
    <row r="47" spans="2:18">
      <c r="B47" s="715" t="s">
        <v>1186</v>
      </c>
      <c r="C47" s="472"/>
      <c r="D47" s="256">
        <v>721</v>
      </c>
      <c r="E47" s="256">
        <v>351</v>
      </c>
      <c r="F47" s="256">
        <v>146</v>
      </c>
      <c r="G47" s="550">
        <v>0.49399999999999999</v>
      </c>
      <c r="M47" s="831" t="s">
        <v>1354</v>
      </c>
      <c r="N47" s="797">
        <v>1988</v>
      </c>
      <c r="O47" s="801">
        <v>72792</v>
      </c>
      <c r="P47" s="801">
        <v>12157</v>
      </c>
      <c r="Q47" s="801">
        <v>4565</v>
      </c>
      <c r="R47" s="802">
        <f t="shared" si="17"/>
        <v>0.26630887185104052</v>
      </c>
    </row>
    <row r="48" spans="2:18">
      <c r="B48" s="715" t="s">
        <v>1187</v>
      </c>
      <c r="C48" s="472"/>
      <c r="D48" s="256">
        <v>30</v>
      </c>
      <c r="E48" s="256">
        <v>9</v>
      </c>
      <c r="F48" s="256">
        <v>102</v>
      </c>
      <c r="G48" s="550">
        <v>2.9000000000000001E-2</v>
      </c>
      <c r="M48" s="831" t="s">
        <v>1355</v>
      </c>
      <c r="N48" s="797">
        <v>1989</v>
      </c>
      <c r="O48" s="801">
        <v>72605</v>
      </c>
      <c r="P48" s="801">
        <v>12150</v>
      </c>
      <c r="Q48" s="801">
        <v>4721</v>
      </c>
      <c r="R48" s="802">
        <f t="shared" si="17"/>
        <v>0.25736072865918236</v>
      </c>
    </row>
    <row r="49" spans="2:18">
      <c r="B49" s="715" t="s">
        <v>1188</v>
      </c>
      <c r="C49" s="472"/>
      <c r="D49" s="256">
        <v>149</v>
      </c>
      <c r="E49" s="256">
        <v>28</v>
      </c>
      <c r="F49" s="256">
        <v>165</v>
      </c>
      <c r="G49" s="550">
        <v>0.09</v>
      </c>
      <c r="M49" s="831" t="s">
        <v>1356</v>
      </c>
      <c r="N49" s="797">
        <v>1990</v>
      </c>
      <c r="O49" s="801">
        <v>72202</v>
      </c>
      <c r="P49" s="801">
        <v>12193</v>
      </c>
      <c r="Q49" s="801">
        <v>4875</v>
      </c>
      <c r="R49" s="802">
        <f t="shared" si="17"/>
        <v>0.25011282051282052</v>
      </c>
    </row>
    <row r="50" spans="2:18">
      <c r="B50" s="715" t="s">
        <v>1189</v>
      </c>
      <c r="C50" s="472"/>
      <c r="D50" s="256">
        <v>214</v>
      </c>
      <c r="E50" s="256">
        <v>110</v>
      </c>
      <c r="F50" s="256">
        <v>325</v>
      </c>
      <c r="G50" s="550">
        <v>6.6000000000000003E-2</v>
      </c>
      <c r="M50" s="831" t="s">
        <v>1357</v>
      </c>
      <c r="N50" s="797">
        <v>1991</v>
      </c>
      <c r="O50" s="801">
        <v>71685</v>
      </c>
      <c r="P50" s="801">
        <v>12323</v>
      </c>
      <c r="Q50" s="801">
        <v>5062</v>
      </c>
      <c r="R50" s="802">
        <f t="shared" si="17"/>
        <v>0.24344132753852232</v>
      </c>
    </row>
    <row r="51" spans="2:18">
      <c r="B51" s="715" t="s">
        <v>1190</v>
      </c>
      <c r="C51" s="472"/>
      <c r="D51" s="256">
        <v>113</v>
      </c>
      <c r="E51" s="256">
        <v>53</v>
      </c>
      <c r="F51" s="256">
        <v>176</v>
      </c>
      <c r="G51" s="550">
        <v>6.4000000000000001E-2</v>
      </c>
      <c r="M51" s="831" t="s">
        <v>1358</v>
      </c>
      <c r="N51" s="797">
        <v>1992</v>
      </c>
      <c r="O51" s="801">
        <v>71881</v>
      </c>
      <c r="P51" s="801">
        <v>12471</v>
      </c>
      <c r="Q51" s="801">
        <v>5139</v>
      </c>
      <c r="R51" s="802">
        <f t="shared" si="17"/>
        <v>0.24267367192060713</v>
      </c>
    </row>
    <row r="52" spans="2:18">
      <c r="B52" s="715" t="s">
        <v>1191</v>
      </c>
      <c r="C52" s="472"/>
      <c r="D52" s="256">
        <v>504</v>
      </c>
      <c r="E52" s="256">
        <v>276</v>
      </c>
      <c r="F52" s="256">
        <v>284</v>
      </c>
      <c r="G52" s="550">
        <v>0.17799999999999999</v>
      </c>
      <c r="M52" s="831" t="s">
        <v>1359</v>
      </c>
      <c r="N52" s="797">
        <v>1993</v>
      </c>
      <c r="O52" s="801">
        <v>71501</v>
      </c>
      <c r="P52" s="801">
        <v>12587</v>
      </c>
      <c r="Q52" s="801">
        <v>5233</v>
      </c>
      <c r="R52" s="802">
        <f t="shared" si="17"/>
        <v>0.24053124402828208</v>
      </c>
    </row>
    <row r="53" spans="2:18">
      <c r="B53" s="715" t="s">
        <v>1192</v>
      </c>
      <c r="C53" s="472"/>
      <c r="D53" s="256">
        <v>499</v>
      </c>
      <c r="E53" s="256">
        <v>382</v>
      </c>
      <c r="F53" s="256">
        <v>765</v>
      </c>
      <c r="G53" s="550">
        <v>6.5000000000000002E-2</v>
      </c>
      <c r="M53" s="831" t="s">
        <v>1360</v>
      </c>
      <c r="N53" s="797">
        <v>1994</v>
      </c>
      <c r="O53" s="801">
        <v>71674</v>
      </c>
      <c r="P53" s="832">
        <v>12619</v>
      </c>
      <c r="Q53" s="801">
        <v>5279</v>
      </c>
      <c r="R53" s="802">
        <f t="shared" si="17"/>
        <v>0.23904148512975945</v>
      </c>
    </row>
    <row r="54" spans="2:18">
      <c r="B54" s="715" t="s">
        <v>1193</v>
      </c>
      <c r="C54" s="472"/>
      <c r="D54" s="256">
        <v>268</v>
      </c>
      <c r="E54" s="256">
        <v>78</v>
      </c>
      <c r="F54" s="256">
        <v>60</v>
      </c>
      <c r="G54" s="550">
        <v>0.44700000000000001</v>
      </c>
      <c r="M54" s="831" t="s">
        <v>1361</v>
      </c>
      <c r="N54" s="797">
        <v>1995</v>
      </c>
      <c r="O54" s="801">
        <v>70939</v>
      </c>
      <c r="P54" s="801">
        <v>12495</v>
      </c>
      <c r="Q54" s="801">
        <v>5309</v>
      </c>
      <c r="R54" s="802">
        <f t="shared" si="17"/>
        <v>0.23535505744961385</v>
      </c>
    </row>
    <row r="55" spans="2:18">
      <c r="B55" s="715" t="s">
        <v>1194</v>
      </c>
      <c r="C55" s="472"/>
      <c r="D55" s="256">
        <v>181</v>
      </c>
      <c r="E55" s="256">
        <v>42</v>
      </c>
      <c r="F55" s="256">
        <v>363</v>
      </c>
      <c r="G55" s="550">
        <v>0.05</v>
      </c>
      <c r="M55" s="831" t="s">
        <v>1362</v>
      </c>
      <c r="N55" s="797">
        <v>1996</v>
      </c>
      <c r="O55" s="801">
        <v>70699</v>
      </c>
      <c r="P55" s="801">
        <v>12331</v>
      </c>
      <c r="Q55" s="801">
        <v>5367</v>
      </c>
      <c r="R55" s="802">
        <f t="shared" si="17"/>
        <v>0.22975591578162846</v>
      </c>
    </row>
    <row r="56" spans="2:18">
      <c r="B56" s="715" t="s">
        <v>1195</v>
      </c>
      <c r="C56" s="472"/>
      <c r="D56" s="256">
        <v>870</v>
      </c>
      <c r="E56" s="256">
        <v>370</v>
      </c>
      <c r="F56" s="256">
        <v>229</v>
      </c>
      <c r="G56" s="550">
        <v>0.38</v>
      </c>
      <c r="M56" s="831" t="s">
        <v>1363</v>
      </c>
      <c r="N56" s="797">
        <v>1997</v>
      </c>
      <c r="O56" s="801">
        <v>70821</v>
      </c>
      <c r="P56" s="801">
        <v>12168</v>
      </c>
      <c r="Q56" s="801">
        <v>5435</v>
      </c>
      <c r="R56" s="802">
        <f t="shared" si="17"/>
        <v>0.22388224471021162</v>
      </c>
    </row>
    <row r="57" spans="2:18">
      <c r="B57" s="792" t="s">
        <v>1196</v>
      </c>
      <c r="C57" s="474"/>
      <c r="D57" s="475">
        <v>68</v>
      </c>
      <c r="E57" s="475">
        <v>21</v>
      </c>
      <c r="F57" s="475">
        <v>75</v>
      </c>
      <c r="G57" s="793" t="s">
        <v>1197</v>
      </c>
      <c r="M57" s="831" t="s">
        <v>1364</v>
      </c>
      <c r="N57" s="797">
        <v>1998</v>
      </c>
      <c r="O57" s="801">
        <v>70084</v>
      </c>
      <c r="P57" s="801">
        <v>11987</v>
      </c>
      <c r="Q57" s="801">
        <v>5391</v>
      </c>
      <c r="R57" s="802">
        <f t="shared" si="17"/>
        <v>0.222352068261918</v>
      </c>
    </row>
    <row r="58" spans="2:18">
      <c r="M58" s="831" t="s">
        <v>1365</v>
      </c>
      <c r="N58" s="797">
        <v>1999</v>
      </c>
      <c r="O58" s="801">
        <v>69387</v>
      </c>
      <c r="P58" s="801">
        <v>11706</v>
      </c>
      <c r="Q58" s="801">
        <v>5321</v>
      </c>
      <c r="R58" s="802">
        <f t="shared" si="17"/>
        <v>0.21999624130802481</v>
      </c>
    </row>
    <row r="59" spans="2:18">
      <c r="B59" s="265" t="s">
        <v>1198</v>
      </c>
      <c r="M59" s="831" t="s">
        <v>1366</v>
      </c>
      <c r="N59" s="797">
        <v>2000</v>
      </c>
      <c r="O59" s="801">
        <v>68737</v>
      </c>
      <c r="P59" s="801">
        <v>11426</v>
      </c>
      <c r="Q59" s="801">
        <v>5379</v>
      </c>
      <c r="R59" s="802">
        <f t="shared" si="17"/>
        <v>0.21241866517940139</v>
      </c>
    </row>
    <row r="60" spans="2:18">
      <c r="B60" s="1045" t="s">
        <v>1199</v>
      </c>
      <c r="C60" s="1046"/>
      <c r="D60" s="1052" t="s">
        <v>1172</v>
      </c>
      <c r="E60" s="1053"/>
      <c r="F60" s="1053"/>
      <c r="G60" s="1054"/>
      <c r="H60" s="786" t="s">
        <v>1173</v>
      </c>
      <c r="I60" s="786" t="s">
        <v>1166</v>
      </c>
      <c r="M60" s="831" t="s">
        <v>1367</v>
      </c>
      <c r="N60" s="797">
        <v>2001</v>
      </c>
      <c r="O60" s="801">
        <v>67706</v>
      </c>
      <c r="P60" s="801">
        <v>11098</v>
      </c>
      <c r="Q60" s="801">
        <v>5413</v>
      </c>
      <c r="R60" s="802">
        <f t="shared" si="17"/>
        <v>0.20502493995935711</v>
      </c>
    </row>
    <row r="61" spans="2:18">
      <c r="B61" s="1047"/>
      <c r="C61" s="1048"/>
      <c r="D61" s="788" t="s">
        <v>1174</v>
      </c>
      <c r="E61" s="794" t="s">
        <v>1162</v>
      </c>
      <c r="F61" s="795" t="s">
        <v>1200</v>
      </c>
      <c r="G61" s="796" t="s">
        <v>1201</v>
      </c>
      <c r="H61" s="790" t="s">
        <v>1176</v>
      </c>
      <c r="I61" s="790"/>
      <c r="M61" s="831" t="s">
        <v>1368</v>
      </c>
      <c r="N61" s="797">
        <v>2002</v>
      </c>
      <c r="O61" s="801">
        <v>65642</v>
      </c>
      <c r="P61" s="801">
        <v>10708</v>
      </c>
      <c r="Q61" s="801">
        <v>5348</v>
      </c>
      <c r="R61" s="802">
        <f t="shared" si="17"/>
        <v>0.20022438294689601</v>
      </c>
    </row>
    <row r="62" spans="2:18">
      <c r="B62" s="781" t="s">
        <v>1202</v>
      </c>
      <c r="C62" s="797"/>
      <c r="D62" s="781">
        <v>8404</v>
      </c>
      <c r="E62" s="798">
        <v>99</v>
      </c>
      <c r="F62" s="799">
        <v>1.2E-2</v>
      </c>
      <c r="G62" s="800">
        <f>+D62/D62</f>
        <v>1</v>
      </c>
      <c r="H62" s="801">
        <v>5152</v>
      </c>
      <c r="I62" s="802">
        <v>0.16300000000000001</v>
      </c>
      <c r="M62" s="831" t="s">
        <v>1369</v>
      </c>
      <c r="N62" s="797">
        <v>2003</v>
      </c>
      <c r="O62" s="801">
        <v>63955</v>
      </c>
      <c r="P62" s="801">
        <v>10437</v>
      </c>
      <c r="Q62" s="801">
        <v>5373</v>
      </c>
      <c r="R62" s="802">
        <f t="shared" si="17"/>
        <v>0.19424902289223897</v>
      </c>
    </row>
    <row r="63" spans="2:18">
      <c r="B63" s="781" t="s">
        <v>1203</v>
      </c>
      <c r="C63" s="797"/>
      <c r="D63" s="781">
        <v>5453</v>
      </c>
      <c r="E63" s="798">
        <v>116</v>
      </c>
      <c r="F63" s="799">
        <v>2.1999999999999999E-2</v>
      </c>
      <c r="G63" s="800">
        <f>+D63/D62</f>
        <v>0.64885768681580203</v>
      </c>
      <c r="H63" s="801">
        <v>1192</v>
      </c>
      <c r="I63" s="802">
        <v>0.45700000000000002</v>
      </c>
      <c r="M63" s="831" t="s">
        <v>1370</v>
      </c>
      <c r="N63" s="797">
        <v>2004</v>
      </c>
      <c r="O63" s="801">
        <v>62805</v>
      </c>
      <c r="P63" s="801">
        <v>10209</v>
      </c>
      <c r="Q63" s="801">
        <v>5371</v>
      </c>
      <c r="R63" s="802">
        <f t="shared" si="17"/>
        <v>0.1900763358778626</v>
      </c>
    </row>
    <row r="64" spans="2:18">
      <c r="B64" s="781" t="s">
        <v>1204</v>
      </c>
      <c r="C64" s="797"/>
      <c r="D64" s="781">
        <v>1156</v>
      </c>
      <c r="E64" s="798">
        <v>-7</v>
      </c>
      <c r="F64" s="799">
        <v>-6.0000000000000001E-3</v>
      </c>
      <c r="G64" s="800">
        <f>+D64/D62</f>
        <v>0.13755354593050928</v>
      </c>
      <c r="H64" s="1059">
        <v>1447</v>
      </c>
      <c r="I64" s="1060">
        <v>0.122</v>
      </c>
      <c r="M64" s="831" t="s">
        <v>1371</v>
      </c>
      <c r="N64" s="797">
        <v>2005</v>
      </c>
      <c r="O64" s="801">
        <v>61178</v>
      </c>
      <c r="P64" s="801">
        <v>10034</v>
      </c>
      <c r="Q64" s="801">
        <v>5416</v>
      </c>
      <c r="R64" s="802">
        <f t="shared" si="17"/>
        <v>0.18526587887740029</v>
      </c>
    </row>
    <row r="65" spans="2:18">
      <c r="B65" s="781" t="s">
        <v>1205</v>
      </c>
      <c r="C65" s="797"/>
      <c r="D65" s="781">
        <v>616</v>
      </c>
      <c r="E65" s="798">
        <v>-14</v>
      </c>
      <c r="F65" s="799">
        <v>-2.1999999999999999E-2</v>
      </c>
      <c r="G65" s="800">
        <f>+D65/D62</f>
        <v>7.3298429319371722E-2</v>
      </c>
      <c r="H65" s="1059"/>
      <c r="I65" s="1060"/>
      <c r="M65" s="831" t="s">
        <v>1372</v>
      </c>
      <c r="N65" s="797">
        <v>2006</v>
      </c>
      <c r="O65" s="801">
        <v>59019</v>
      </c>
      <c r="P65" s="801">
        <v>9961</v>
      </c>
      <c r="Q65" s="801">
        <v>5517</v>
      </c>
      <c r="R65" s="802">
        <f t="shared" si="17"/>
        <v>0.1805510241073047</v>
      </c>
    </row>
    <row r="66" spans="2:18">
      <c r="B66" s="781" t="s">
        <v>1206</v>
      </c>
      <c r="C66" s="797"/>
      <c r="D66" s="781">
        <v>201</v>
      </c>
      <c r="E66" s="798">
        <v>-3</v>
      </c>
      <c r="F66" s="799">
        <v>-1.2999999999999999E-2</v>
      </c>
      <c r="G66" s="800">
        <f>+D66/D62</f>
        <v>2.3917182294145644E-2</v>
      </c>
      <c r="H66" s="1059">
        <v>2438</v>
      </c>
      <c r="I66" s="1060">
        <v>8.9999999999999993E-3</v>
      </c>
      <c r="M66" s="831" t="s">
        <v>1373</v>
      </c>
      <c r="N66" s="797">
        <v>2007</v>
      </c>
      <c r="O66" s="801">
        <v>58265</v>
      </c>
      <c r="P66" s="801">
        <v>10002</v>
      </c>
      <c r="Q66" s="801">
        <v>5565</v>
      </c>
      <c r="R66" s="802">
        <f t="shared" si="17"/>
        <v>0.17973045822102426</v>
      </c>
    </row>
    <row r="67" spans="2:18">
      <c r="B67" s="781" t="s">
        <v>1207</v>
      </c>
      <c r="C67" s="797"/>
      <c r="D67" s="781">
        <v>29</v>
      </c>
      <c r="E67" s="798">
        <v>-1</v>
      </c>
      <c r="F67" s="799">
        <v>-0.04</v>
      </c>
      <c r="G67" s="800">
        <f>+D67/D62</f>
        <v>3.4507377439314613E-3</v>
      </c>
      <c r="H67" s="1059"/>
      <c r="I67" s="1060"/>
      <c r="M67" s="831" t="s">
        <v>1374</v>
      </c>
      <c r="N67" s="797">
        <v>2008</v>
      </c>
      <c r="O67" s="801">
        <v>57197</v>
      </c>
      <c r="P67" s="801">
        <v>9989</v>
      </c>
      <c r="Q67" s="801">
        <v>5565</v>
      </c>
      <c r="R67" s="802">
        <f t="shared" si="17"/>
        <v>0.17949685534591195</v>
      </c>
    </row>
    <row r="68" spans="2:18">
      <c r="B68" s="783" t="s">
        <v>1208</v>
      </c>
      <c r="C68" s="803"/>
      <c r="D68" s="783">
        <v>949</v>
      </c>
      <c r="E68" s="804">
        <v>8</v>
      </c>
      <c r="F68" s="805">
        <v>8.0000000000000002E-3</v>
      </c>
      <c r="G68" s="806">
        <f>+D68/D62</f>
        <v>0.11292241789623989</v>
      </c>
      <c r="H68" s="807" t="s">
        <v>1209</v>
      </c>
      <c r="I68" s="808" t="s">
        <v>1209</v>
      </c>
      <c r="M68" s="831" t="s">
        <v>1375</v>
      </c>
      <c r="N68" s="797">
        <v>2009</v>
      </c>
      <c r="O68" s="801">
        <v>56347</v>
      </c>
      <c r="P68" s="801">
        <v>10006</v>
      </c>
      <c r="Q68" s="801">
        <v>5455</v>
      </c>
      <c r="R68" s="802">
        <f t="shared" si="17"/>
        <v>0.18342804766269477</v>
      </c>
    </row>
    <row r="69" spans="2:18">
      <c r="M69" s="831" t="s">
        <v>1376</v>
      </c>
      <c r="N69" s="797">
        <v>2010</v>
      </c>
      <c r="O69" s="801">
        <v>55910</v>
      </c>
      <c r="P69" s="801">
        <v>9988</v>
      </c>
      <c r="Q69" s="801">
        <v>5447</v>
      </c>
      <c r="R69" s="802">
        <f t="shared" si="17"/>
        <v>0.18336699100422252</v>
      </c>
    </row>
    <row r="70" spans="2:18">
      <c r="B70" s="265" t="s">
        <v>1210</v>
      </c>
      <c r="M70" s="831" t="s">
        <v>1314</v>
      </c>
      <c r="N70" s="797">
        <v>2011</v>
      </c>
      <c r="O70" s="801">
        <v>55148</v>
      </c>
      <c r="P70" s="801">
        <v>9897</v>
      </c>
      <c r="Q70" s="801">
        <v>5488</v>
      </c>
      <c r="R70" s="802">
        <f t="shared" ref="R70:R77" si="18">+P70/Q70/10</f>
        <v>0.18033892128279883</v>
      </c>
    </row>
    <row r="71" spans="2:18">
      <c r="B71" s="1045" t="s">
        <v>1211</v>
      </c>
      <c r="C71" s="1046"/>
      <c r="D71" s="1052" t="s">
        <v>1164</v>
      </c>
      <c r="E71" s="1053"/>
      <c r="F71" s="1053"/>
      <c r="G71" s="1054"/>
      <c r="H71" s="1055" t="s">
        <v>1201</v>
      </c>
      <c r="I71" s="1056"/>
      <c r="M71" s="831" t="s">
        <v>1315</v>
      </c>
      <c r="N71" s="797">
        <v>2012</v>
      </c>
      <c r="O71" s="801">
        <v>54773</v>
      </c>
      <c r="P71" s="801">
        <v>9831</v>
      </c>
      <c r="Q71" s="801">
        <v>5528</v>
      </c>
      <c r="R71" s="802">
        <f t="shared" si="18"/>
        <v>0.17784008683068017</v>
      </c>
    </row>
    <row r="72" spans="2:18">
      <c r="B72" s="1047"/>
      <c r="C72" s="1048"/>
      <c r="D72" s="788" t="s">
        <v>1212</v>
      </c>
      <c r="E72" s="794" t="s">
        <v>1162</v>
      </c>
      <c r="F72" s="795" t="s">
        <v>1200</v>
      </c>
      <c r="G72" s="796" t="s">
        <v>1213</v>
      </c>
      <c r="H72" s="790" t="s">
        <v>1212</v>
      </c>
      <c r="I72" s="790" t="s">
        <v>1213</v>
      </c>
      <c r="M72" s="831" t="s">
        <v>1316</v>
      </c>
      <c r="N72" s="797">
        <v>2013</v>
      </c>
      <c r="O72" s="801">
        <v>54182</v>
      </c>
      <c r="P72" s="801">
        <v>9822</v>
      </c>
      <c r="Q72" s="801">
        <v>5571</v>
      </c>
      <c r="R72" s="802">
        <f t="shared" si="18"/>
        <v>0.17630586968228326</v>
      </c>
    </row>
    <row r="73" spans="2:18">
      <c r="B73" s="784" t="s">
        <v>1202</v>
      </c>
      <c r="C73" s="785"/>
      <c r="D73" s="784">
        <v>9825</v>
      </c>
      <c r="E73" s="809">
        <v>48</v>
      </c>
      <c r="F73" s="810">
        <v>5.0000000000000001E-3</v>
      </c>
      <c r="G73" s="811">
        <v>9777</v>
      </c>
      <c r="H73" s="556">
        <f>+D73/D$73</f>
        <v>1</v>
      </c>
      <c r="I73" s="556">
        <f>+G73/G$73</f>
        <v>1</v>
      </c>
      <c r="M73" s="831" t="s">
        <v>1317</v>
      </c>
      <c r="N73" s="797">
        <v>2014</v>
      </c>
      <c r="O73" s="801">
        <v>53528</v>
      </c>
      <c r="P73" s="801">
        <v>9777</v>
      </c>
      <c r="Q73" s="801">
        <v>5617</v>
      </c>
      <c r="R73" s="802">
        <f t="shared" si="18"/>
        <v>0.17406088659426738</v>
      </c>
    </row>
    <row r="74" spans="2:18">
      <c r="B74" s="784" t="s">
        <v>1214</v>
      </c>
      <c r="C74" s="785"/>
      <c r="D74" s="784">
        <v>8432</v>
      </c>
      <c r="E74" s="809">
        <v>101</v>
      </c>
      <c r="F74" s="810">
        <v>1.2E-2</v>
      </c>
      <c r="G74" s="811">
        <v>8332</v>
      </c>
      <c r="H74" s="556">
        <f t="shared" ref="H74:H80" si="19">+D74/D$73</f>
        <v>0.85821882951653949</v>
      </c>
      <c r="I74" s="556">
        <f t="shared" ref="I74:I80" si="20">+G74/G$73</f>
        <v>0.85220415260304794</v>
      </c>
      <c r="M74" s="831" t="s">
        <v>1318</v>
      </c>
      <c r="N74" s="797">
        <v>2015</v>
      </c>
      <c r="O74" s="801">
        <v>52768</v>
      </c>
      <c r="P74" s="801">
        <v>9825</v>
      </c>
      <c r="Q74" s="832">
        <v>5665</v>
      </c>
      <c r="R74" s="802">
        <f t="shared" si="18"/>
        <v>0.1734333627537511</v>
      </c>
    </row>
    <row r="75" spans="2:18">
      <c r="B75" s="784" t="s">
        <v>1215</v>
      </c>
      <c r="C75" s="785"/>
      <c r="D75" s="784">
        <f>+D76+D79</f>
        <v>1393</v>
      </c>
      <c r="E75" s="809">
        <f>+E76+E79</f>
        <v>-52</v>
      </c>
      <c r="F75" s="810">
        <f>+D75/G75-1</f>
        <v>-3.6652835408022111E-2</v>
      </c>
      <c r="G75" s="811">
        <f>+G76+G79</f>
        <v>1446</v>
      </c>
      <c r="H75" s="556">
        <f t="shared" si="19"/>
        <v>0.14178117048346056</v>
      </c>
      <c r="I75" s="556">
        <f t="shared" si="20"/>
        <v>0.14789812826020252</v>
      </c>
      <c r="M75" s="831" t="s">
        <v>1319</v>
      </c>
      <c r="N75" s="797">
        <v>2016</v>
      </c>
      <c r="O75" s="801"/>
      <c r="P75" s="801"/>
      <c r="Q75" s="801"/>
      <c r="R75" s="802" t="e">
        <f t="shared" si="18"/>
        <v>#DIV/0!</v>
      </c>
    </row>
    <row r="76" spans="2:18">
      <c r="B76" s="466" t="s">
        <v>1216</v>
      </c>
      <c r="C76" s="467"/>
      <c r="D76" s="466">
        <v>142</v>
      </c>
      <c r="E76" s="812">
        <v>-22</v>
      </c>
      <c r="F76" s="813">
        <v>-0.13600000000000001</v>
      </c>
      <c r="G76" s="814">
        <v>165</v>
      </c>
      <c r="H76" s="547">
        <f t="shared" si="19"/>
        <v>1.44529262086514E-2</v>
      </c>
      <c r="I76" s="547">
        <f t="shared" si="20"/>
        <v>1.6876342436330162E-2</v>
      </c>
      <c r="M76" s="831" t="s">
        <v>1320</v>
      </c>
      <c r="N76" s="797">
        <v>2017</v>
      </c>
      <c r="O76" s="801"/>
      <c r="P76" s="801"/>
      <c r="Q76" s="801"/>
      <c r="R76" s="802" t="e">
        <f t="shared" si="18"/>
        <v>#DIV/0!</v>
      </c>
    </row>
    <row r="77" spans="2:18">
      <c r="B77" s="715" t="s">
        <v>1217</v>
      </c>
      <c r="C77" s="472"/>
      <c r="D77" s="715">
        <v>5</v>
      </c>
      <c r="E77" s="815">
        <v>-21</v>
      </c>
      <c r="F77" s="816">
        <v>-0.79200000000000004</v>
      </c>
      <c r="G77" s="817">
        <v>26</v>
      </c>
      <c r="H77" s="550">
        <f t="shared" si="19"/>
        <v>5.0890585241730279E-4</v>
      </c>
      <c r="I77" s="550">
        <f t="shared" si="20"/>
        <v>2.6593024445126317E-3</v>
      </c>
      <c r="M77" s="833" t="s">
        <v>1321</v>
      </c>
      <c r="N77" s="803">
        <v>2018</v>
      </c>
      <c r="O77" s="455"/>
      <c r="P77" s="455"/>
      <c r="Q77" s="455"/>
      <c r="R77" s="834" t="e">
        <f t="shared" si="18"/>
        <v>#DIV/0!</v>
      </c>
    </row>
    <row r="78" spans="2:18">
      <c r="B78" s="715" t="s">
        <v>1218</v>
      </c>
      <c r="C78" s="472"/>
      <c r="D78" s="715">
        <v>137</v>
      </c>
      <c r="E78" s="815">
        <v>-2</v>
      </c>
      <c r="F78" s="816">
        <v>-1.2E-2</v>
      </c>
      <c r="G78" s="817">
        <v>139</v>
      </c>
      <c r="H78" s="550">
        <f t="shared" si="19"/>
        <v>1.3944020356234097E-2</v>
      </c>
      <c r="I78" s="550">
        <f t="shared" si="20"/>
        <v>1.4217039991817532E-2</v>
      </c>
    </row>
    <row r="79" spans="2:18">
      <c r="B79" s="715" t="s">
        <v>1219</v>
      </c>
      <c r="C79" s="472"/>
      <c r="D79" s="715">
        <v>1251</v>
      </c>
      <c r="E79" s="815">
        <v>-30</v>
      </c>
      <c r="F79" s="816">
        <v>-2.4E-2</v>
      </c>
      <c r="G79" s="817">
        <v>1281</v>
      </c>
      <c r="H79" s="550">
        <f t="shared" si="19"/>
        <v>0.12732824427480915</v>
      </c>
      <c r="I79" s="550">
        <f t="shared" si="20"/>
        <v>0.13102178582387236</v>
      </c>
    </row>
    <row r="80" spans="2:18">
      <c r="B80" s="715" t="s">
        <v>1220</v>
      </c>
      <c r="C80" s="472"/>
      <c r="D80" s="715">
        <v>99</v>
      </c>
      <c r="E80" s="815">
        <v>-6</v>
      </c>
      <c r="F80" s="816">
        <v>-5.3999999999999999E-2</v>
      </c>
      <c r="G80" s="817">
        <v>104</v>
      </c>
      <c r="H80" s="550">
        <f t="shared" si="19"/>
        <v>1.0076335877862596E-2</v>
      </c>
      <c r="I80" s="550">
        <f t="shared" si="20"/>
        <v>1.0637209778050527E-2</v>
      </c>
    </row>
    <row r="81" spans="2:9">
      <c r="B81" s="792" t="s">
        <v>1221</v>
      </c>
      <c r="C81" s="474"/>
      <c r="D81" s="792">
        <v>1152</v>
      </c>
      <c r="E81" s="818">
        <v>-25</v>
      </c>
      <c r="F81" s="819">
        <v>-2.1000000000000001E-2</v>
      </c>
      <c r="G81" s="820">
        <v>1177</v>
      </c>
      <c r="H81" s="821" t="s">
        <v>1209</v>
      </c>
      <c r="I81" s="793" t="s">
        <v>1209</v>
      </c>
    </row>
    <row r="83" spans="2:9">
      <c r="B83" s="265" t="s">
        <v>1222</v>
      </c>
    </row>
    <row r="84" spans="2:9">
      <c r="B84" s="1045" t="s">
        <v>1223</v>
      </c>
      <c r="C84" s="1046"/>
      <c r="D84" s="1052" t="s">
        <v>1164</v>
      </c>
      <c r="E84" s="1053"/>
      <c r="F84" s="1053"/>
      <c r="G84" s="1054"/>
      <c r="H84" s="1057" t="s">
        <v>1224</v>
      </c>
    </row>
    <row r="85" spans="2:9">
      <c r="B85" s="1047"/>
      <c r="C85" s="1048"/>
      <c r="D85" s="788" t="s">
        <v>1212</v>
      </c>
      <c r="E85" s="794" t="s">
        <v>1162</v>
      </c>
      <c r="F85" s="795" t="s">
        <v>1200</v>
      </c>
      <c r="G85" s="796" t="s">
        <v>1213</v>
      </c>
      <c r="H85" s="1058"/>
    </row>
    <row r="86" spans="2:9">
      <c r="B86" s="1043" t="s">
        <v>1225</v>
      </c>
      <c r="C86" s="1044"/>
      <c r="D86" s="784">
        <v>9882</v>
      </c>
      <c r="E86" s="809">
        <f>+D86-G86</f>
        <v>33</v>
      </c>
      <c r="F86" s="810">
        <f>+D86/G86-1</f>
        <v>3.3505939689308928E-3</v>
      </c>
      <c r="G86" s="811">
        <v>9849</v>
      </c>
      <c r="H86" s="556">
        <f>+G86/G$86</f>
        <v>1</v>
      </c>
    </row>
    <row r="87" spans="2:9">
      <c r="B87" s="784" t="s">
        <v>1226</v>
      </c>
      <c r="C87" s="785"/>
      <c r="D87" s="784">
        <v>6749</v>
      </c>
      <c r="E87" s="809">
        <f t="shared" ref="E87:E93" si="21">+D87-G87</f>
        <v>38</v>
      </c>
      <c r="F87" s="810">
        <f t="shared" ref="F87:F93" si="22">+D87/G87-1</f>
        <v>5.6623454030695353E-3</v>
      </c>
      <c r="G87" s="811">
        <v>6711</v>
      </c>
      <c r="H87" s="556">
        <f t="shared" ref="H87:H93" si="23">+G87/G$86</f>
        <v>0.68138897349984773</v>
      </c>
    </row>
    <row r="88" spans="2:9">
      <c r="B88" s="784" t="s">
        <v>1227</v>
      </c>
      <c r="C88" s="785"/>
      <c r="D88" s="784">
        <v>569</v>
      </c>
      <c r="E88" s="809">
        <f t="shared" si="21"/>
        <v>-11</v>
      </c>
      <c r="F88" s="810">
        <f t="shared" si="22"/>
        <v>-1.8965517241379293E-2</v>
      </c>
      <c r="G88" s="811">
        <v>580</v>
      </c>
      <c r="H88" s="556">
        <f t="shared" si="23"/>
        <v>5.8889227332724135E-2</v>
      </c>
    </row>
    <row r="89" spans="2:9">
      <c r="B89" s="784" t="s">
        <v>1228</v>
      </c>
      <c r="C89" s="785"/>
      <c r="D89" s="784">
        <v>105</v>
      </c>
      <c r="E89" s="809">
        <f t="shared" si="21"/>
        <v>0</v>
      </c>
      <c r="F89" s="810">
        <f t="shared" si="22"/>
        <v>0</v>
      </c>
      <c r="G89" s="811">
        <v>105</v>
      </c>
      <c r="H89" s="556">
        <f t="shared" si="23"/>
        <v>1.0660980810234541E-2</v>
      </c>
    </row>
    <row r="90" spans="2:9">
      <c r="B90" s="784" t="s">
        <v>1229</v>
      </c>
      <c r="C90" s="785"/>
      <c r="D90" s="784">
        <v>2014</v>
      </c>
      <c r="E90" s="809">
        <f t="shared" si="21"/>
        <v>-3</v>
      </c>
      <c r="F90" s="810">
        <f t="shared" si="22"/>
        <v>-1.4873574615765772E-3</v>
      </c>
      <c r="G90" s="811">
        <v>2017</v>
      </c>
      <c r="H90" s="556">
        <f t="shared" si="23"/>
        <v>0.20479236470707687</v>
      </c>
    </row>
    <row r="91" spans="2:9">
      <c r="B91" s="784" t="s">
        <v>1230</v>
      </c>
      <c r="C91" s="785"/>
      <c r="D91" s="784">
        <v>483</v>
      </c>
      <c r="E91" s="809">
        <f t="shared" si="21"/>
        <v>-3</v>
      </c>
      <c r="F91" s="810">
        <f t="shared" si="22"/>
        <v>-6.1728395061728669E-3</v>
      </c>
      <c r="G91" s="811">
        <v>486</v>
      </c>
      <c r="H91" s="556">
        <f t="shared" si="23"/>
        <v>4.9345111178799875E-2</v>
      </c>
    </row>
    <row r="92" spans="2:9">
      <c r="B92" s="784" t="s">
        <v>1231</v>
      </c>
      <c r="C92" s="785"/>
      <c r="D92" s="784">
        <v>614</v>
      </c>
      <c r="E92" s="809">
        <f t="shared" si="21"/>
        <v>-3</v>
      </c>
      <c r="F92" s="810">
        <f t="shared" si="22"/>
        <v>-4.8622366288493257E-3</v>
      </c>
      <c r="G92" s="811">
        <v>617</v>
      </c>
      <c r="H92" s="556">
        <f t="shared" si="23"/>
        <v>6.2645953903949642E-2</v>
      </c>
    </row>
    <row r="93" spans="2:9">
      <c r="B93" s="784" t="s">
        <v>1232</v>
      </c>
      <c r="C93" s="785"/>
      <c r="D93" s="784">
        <v>1179</v>
      </c>
      <c r="E93" s="809">
        <f t="shared" si="21"/>
        <v>-26</v>
      </c>
      <c r="F93" s="810">
        <f t="shared" si="22"/>
        <v>-2.1576763485477213E-2</v>
      </c>
      <c r="G93" s="811">
        <v>1205</v>
      </c>
      <c r="H93" s="556">
        <f t="shared" si="23"/>
        <v>0.12234744644126307</v>
      </c>
    </row>
    <row r="95" spans="2:9">
      <c r="B95" s="265" t="s">
        <v>1223</v>
      </c>
    </row>
    <row r="96" spans="2:9">
      <c r="B96" s="1045" t="s">
        <v>1233</v>
      </c>
      <c r="C96" s="1046"/>
      <c r="D96" s="1049" t="s">
        <v>1234</v>
      </c>
      <c r="E96" s="1049"/>
      <c r="F96" s="822" t="s">
        <v>1235</v>
      </c>
    </row>
    <row r="97" spans="2:7">
      <c r="B97" s="1047"/>
      <c r="C97" s="1048"/>
      <c r="D97" s="807" t="s">
        <v>1236</v>
      </c>
      <c r="E97" s="807" t="s">
        <v>1237</v>
      </c>
      <c r="F97" s="807" t="s">
        <v>1238</v>
      </c>
    </row>
    <row r="98" spans="2:7">
      <c r="B98" s="778" t="s">
        <v>1226</v>
      </c>
      <c r="C98" s="779"/>
      <c r="D98" s="823">
        <f>+D87</f>
        <v>6749</v>
      </c>
      <c r="E98" s="823">
        <v>6711</v>
      </c>
      <c r="F98" s="823">
        <f>+D98-E98</f>
        <v>38</v>
      </c>
      <c r="G98" s="265" t="s">
        <v>1239</v>
      </c>
    </row>
    <row r="99" spans="2:7">
      <c r="B99" s="781" t="s">
        <v>1240</v>
      </c>
      <c r="C99" s="797"/>
      <c r="D99" s="824">
        <v>1536</v>
      </c>
      <c r="E99" s="824">
        <v>1466</v>
      </c>
      <c r="F99" s="824">
        <f t="shared" ref="F99:F162" si="24">+D99-E99</f>
        <v>70</v>
      </c>
      <c r="G99" s="265" t="s">
        <v>1241</v>
      </c>
    </row>
    <row r="100" spans="2:7">
      <c r="B100" s="781" t="s">
        <v>1242</v>
      </c>
      <c r="C100" s="797"/>
      <c r="D100" s="824">
        <v>767</v>
      </c>
      <c r="E100" s="824">
        <v>764</v>
      </c>
      <c r="F100" s="824">
        <f t="shared" si="24"/>
        <v>3</v>
      </c>
    </row>
    <row r="101" spans="2:7">
      <c r="B101" s="781" t="s">
        <v>1243</v>
      </c>
      <c r="C101" s="797"/>
      <c r="D101" s="824">
        <v>615</v>
      </c>
      <c r="E101" s="824">
        <v>621</v>
      </c>
      <c r="F101" s="824">
        <f t="shared" si="24"/>
        <v>-6</v>
      </c>
      <c r="G101" s="265" t="s">
        <v>1244</v>
      </c>
    </row>
    <row r="102" spans="2:7">
      <c r="B102" s="781" t="s">
        <v>1245</v>
      </c>
      <c r="C102" s="797"/>
      <c r="D102" s="824">
        <v>356</v>
      </c>
      <c r="E102" s="824">
        <v>358</v>
      </c>
      <c r="F102" s="824">
        <f t="shared" si="24"/>
        <v>-2</v>
      </c>
      <c r="G102" s="265" t="s">
        <v>1246</v>
      </c>
    </row>
    <row r="103" spans="2:7">
      <c r="B103" s="781" t="s">
        <v>1247</v>
      </c>
      <c r="C103" s="797"/>
      <c r="D103" s="824">
        <v>258</v>
      </c>
      <c r="E103" s="824">
        <v>252</v>
      </c>
      <c r="F103" s="824">
        <f t="shared" si="24"/>
        <v>6</v>
      </c>
      <c r="G103" s="265" t="s">
        <v>1248</v>
      </c>
    </row>
    <row r="104" spans="2:7">
      <c r="B104" s="781" t="s">
        <v>1249</v>
      </c>
      <c r="C104" s="797"/>
      <c r="D104" s="824">
        <v>239</v>
      </c>
      <c r="E104" s="824">
        <v>235</v>
      </c>
      <c r="F104" s="824">
        <f t="shared" si="24"/>
        <v>4</v>
      </c>
      <c r="G104" s="265" t="s">
        <v>1250</v>
      </c>
    </row>
    <row r="105" spans="2:7">
      <c r="B105" s="781" t="s">
        <v>1251</v>
      </c>
      <c r="C105" s="797"/>
      <c r="D105" s="824">
        <v>225</v>
      </c>
      <c r="E105" s="824">
        <v>230</v>
      </c>
      <c r="F105" s="824">
        <f t="shared" si="24"/>
        <v>-5</v>
      </c>
      <c r="G105" s="265" t="s">
        <v>1252</v>
      </c>
    </row>
    <row r="106" spans="2:7">
      <c r="B106" s="781" t="s">
        <v>1253</v>
      </c>
      <c r="C106" s="797"/>
      <c r="D106" s="824">
        <v>215</v>
      </c>
      <c r="E106" s="824">
        <v>217</v>
      </c>
      <c r="F106" s="824">
        <f t="shared" si="24"/>
        <v>-2</v>
      </c>
      <c r="G106" s="265">
        <f>+D100+D101+D102+D103+D121</f>
        <v>2020</v>
      </c>
    </row>
    <row r="107" spans="2:7">
      <c r="B107" s="781" t="s">
        <v>1254</v>
      </c>
      <c r="C107" s="797"/>
      <c r="D107" s="824">
        <v>215</v>
      </c>
      <c r="E107" s="824">
        <v>212</v>
      </c>
      <c r="F107" s="824">
        <f t="shared" si="24"/>
        <v>3</v>
      </c>
    </row>
    <row r="108" spans="2:7">
      <c r="B108" s="781" t="s">
        <v>1255</v>
      </c>
      <c r="C108" s="797"/>
      <c r="D108" s="824">
        <v>138</v>
      </c>
      <c r="E108" s="824">
        <v>138</v>
      </c>
      <c r="F108" s="824">
        <f t="shared" si="24"/>
        <v>0</v>
      </c>
    </row>
    <row r="109" spans="2:7">
      <c r="B109" s="781" t="s">
        <v>1256</v>
      </c>
      <c r="C109" s="797"/>
      <c r="D109" s="824">
        <v>115</v>
      </c>
      <c r="E109" s="824">
        <v>115</v>
      </c>
      <c r="F109" s="824">
        <f t="shared" si="24"/>
        <v>0</v>
      </c>
    </row>
    <row r="110" spans="2:7">
      <c r="B110" s="781" t="s">
        <v>1257</v>
      </c>
      <c r="C110" s="797"/>
      <c r="D110" s="824">
        <v>112</v>
      </c>
      <c r="E110" s="824">
        <v>114</v>
      </c>
      <c r="F110" s="824">
        <f t="shared" si="24"/>
        <v>-2</v>
      </c>
    </row>
    <row r="111" spans="2:7">
      <c r="B111" s="781" t="s">
        <v>1258</v>
      </c>
      <c r="C111" s="797"/>
      <c r="D111" s="824">
        <v>106</v>
      </c>
      <c r="E111" s="824">
        <v>107</v>
      </c>
      <c r="F111" s="824">
        <f t="shared" si="24"/>
        <v>-1</v>
      </c>
    </row>
    <row r="112" spans="2:7">
      <c r="B112" s="781" t="s">
        <v>1259</v>
      </c>
      <c r="C112" s="797"/>
      <c r="D112" s="824">
        <v>91</v>
      </c>
      <c r="E112" s="824">
        <v>86</v>
      </c>
      <c r="F112" s="824">
        <f t="shared" si="24"/>
        <v>5</v>
      </c>
    </row>
    <row r="113" spans="2:7">
      <c r="B113" s="781" t="s">
        <v>1260</v>
      </c>
      <c r="C113" s="797"/>
      <c r="D113" s="824">
        <v>82</v>
      </c>
      <c r="E113" s="824">
        <v>81</v>
      </c>
      <c r="F113" s="824">
        <f t="shared" si="24"/>
        <v>1</v>
      </c>
    </row>
    <row r="114" spans="2:7">
      <c r="B114" s="781" t="s">
        <v>1261</v>
      </c>
      <c r="C114" s="797"/>
      <c r="D114" s="824">
        <v>73</v>
      </c>
      <c r="E114" s="824">
        <v>72</v>
      </c>
      <c r="F114" s="824">
        <f t="shared" si="24"/>
        <v>1</v>
      </c>
    </row>
    <row r="115" spans="2:7">
      <c r="B115" s="825" t="s">
        <v>1262</v>
      </c>
      <c r="C115" s="826"/>
      <c r="D115" s="827">
        <v>47</v>
      </c>
      <c r="E115" s="827">
        <v>47</v>
      </c>
      <c r="F115" s="827">
        <f t="shared" si="24"/>
        <v>0</v>
      </c>
      <c r="G115" s="265" t="s">
        <v>1263</v>
      </c>
    </row>
    <row r="116" spans="2:7">
      <c r="B116" s="781" t="s">
        <v>1264</v>
      </c>
      <c r="C116" s="797"/>
      <c r="D116" s="824">
        <v>46</v>
      </c>
      <c r="E116" s="824">
        <v>48</v>
      </c>
      <c r="F116" s="824">
        <f t="shared" si="24"/>
        <v>-2</v>
      </c>
    </row>
    <row r="117" spans="2:7">
      <c r="B117" s="781" t="s">
        <v>1265</v>
      </c>
      <c r="C117" s="797"/>
      <c r="D117" s="824">
        <v>43</v>
      </c>
      <c r="E117" s="824">
        <v>42</v>
      </c>
      <c r="F117" s="824">
        <f t="shared" si="24"/>
        <v>1</v>
      </c>
    </row>
    <row r="118" spans="2:7">
      <c r="B118" s="781" t="s">
        <v>1266</v>
      </c>
      <c r="C118" s="797"/>
      <c r="D118" s="824">
        <v>42</v>
      </c>
      <c r="E118" s="824">
        <v>42</v>
      </c>
      <c r="F118" s="824">
        <f t="shared" si="24"/>
        <v>0</v>
      </c>
    </row>
    <row r="119" spans="2:7">
      <c r="B119" s="781" t="s">
        <v>1267</v>
      </c>
      <c r="C119" s="797"/>
      <c r="D119" s="824">
        <v>36</v>
      </c>
      <c r="E119" s="824">
        <v>35</v>
      </c>
      <c r="F119" s="824">
        <f t="shared" si="24"/>
        <v>1</v>
      </c>
    </row>
    <row r="120" spans="2:7">
      <c r="B120" s="781" t="s">
        <v>1268</v>
      </c>
      <c r="C120" s="797"/>
      <c r="D120" s="824">
        <v>28</v>
      </c>
      <c r="E120" s="824">
        <v>28</v>
      </c>
      <c r="F120" s="824">
        <f t="shared" si="24"/>
        <v>0</v>
      </c>
    </row>
    <row r="121" spans="2:7">
      <c r="B121" s="781" t="s">
        <v>1269</v>
      </c>
      <c r="C121" s="797"/>
      <c r="D121" s="824">
        <v>24</v>
      </c>
      <c r="E121" s="824">
        <v>25</v>
      </c>
      <c r="F121" s="824">
        <f t="shared" si="24"/>
        <v>-1</v>
      </c>
    </row>
    <row r="122" spans="2:7">
      <c r="B122" s="781" t="s">
        <v>1270</v>
      </c>
      <c r="C122" s="797"/>
      <c r="D122" s="824">
        <v>24</v>
      </c>
      <c r="E122" s="824">
        <v>24</v>
      </c>
      <c r="F122" s="824">
        <f t="shared" si="24"/>
        <v>0</v>
      </c>
    </row>
    <row r="123" spans="2:7">
      <c r="B123" s="781" t="s">
        <v>1271</v>
      </c>
      <c r="C123" s="797"/>
      <c r="D123" s="824">
        <v>23</v>
      </c>
      <c r="E123" s="824">
        <v>24</v>
      </c>
      <c r="F123" s="824">
        <f t="shared" si="24"/>
        <v>-1</v>
      </c>
    </row>
    <row r="124" spans="2:7">
      <c r="B124" s="781" t="s">
        <v>1272</v>
      </c>
      <c r="C124" s="797"/>
      <c r="D124" s="824">
        <v>22</v>
      </c>
      <c r="E124" s="824">
        <v>23</v>
      </c>
      <c r="F124" s="824">
        <f t="shared" si="24"/>
        <v>-1</v>
      </c>
    </row>
    <row r="125" spans="2:7">
      <c r="B125" s="781" t="s">
        <v>1273</v>
      </c>
      <c r="C125" s="797"/>
      <c r="D125" s="824">
        <v>19</v>
      </c>
      <c r="E125" s="824">
        <v>21</v>
      </c>
      <c r="F125" s="824">
        <f t="shared" si="24"/>
        <v>-2</v>
      </c>
    </row>
    <row r="126" spans="2:7">
      <c r="B126" s="781" t="s">
        <v>1274</v>
      </c>
      <c r="C126" s="797"/>
      <c r="D126" s="824">
        <v>16</v>
      </c>
      <c r="E126" s="824">
        <v>15</v>
      </c>
      <c r="F126" s="824">
        <f t="shared" si="24"/>
        <v>1</v>
      </c>
    </row>
    <row r="127" spans="2:7">
      <c r="B127" s="781" t="s">
        <v>1275</v>
      </c>
      <c r="C127" s="797"/>
      <c r="D127" s="824">
        <v>15</v>
      </c>
      <c r="E127" s="824">
        <v>15</v>
      </c>
      <c r="F127" s="824">
        <f t="shared" si="24"/>
        <v>0</v>
      </c>
    </row>
    <row r="128" spans="2:7">
      <c r="B128" s="781" t="s">
        <v>1276</v>
      </c>
      <c r="C128" s="797"/>
      <c r="D128" s="824">
        <v>14</v>
      </c>
      <c r="E128" s="824">
        <v>14</v>
      </c>
      <c r="F128" s="824">
        <f t="shared" si="24"/>
        <v>0</v>
      </c>
    </row>
    <row r="129" spans="2:6">
      <c r="B129" s="781" t="s">
        <v>1277</v>
      </c>
      <c r="C129" s="797"/>
      <c r="D129" s="824">
        <v>13</v>
      </c>
      <c r="E129" s="824">
        <v>13</v>
      </c>
      <c r="F129" s="824">
        <f t="shared" si="24"/>
        <v>0</v>
      </c>
    </row>
    <row r="130" spans="2:6">
      <c r="B130" s="781" t="s">
        <v>1278</v>
      </c>
      <c r="C130" s="797"/>
      <c r="D130" s="824">
        <v>807</v>
      </c>
      <c r="E130" s="824">
        <v>820</v>
      </c>
      <c r="F130" s="824">
        <f t="shared" si="24"/>
        <v>-13</v>
      </c>
    </row>
    <row r="131" spans="2:6">
      <c r="B131" s="781" t="s">
        <v>1279</v>
      </c>
      <c r="C131" s="797"/>
      <c r="D131" s="824">
        <v>246</v>
      </c>
      <c r="E131" s="824">
        <v>251</v>
      </c>
      <c r="F131" s="824">
        <f t="shared" si="24"/>
        <v>-5</v>
      </c>
    </row>
    <row r="132" spans="2:6">
      <c r="B132" s="781" t="s">
        <v>1280</v>
      </c>
      <c r="C132" s="797"/>
      <c r="D132" s="824">
        <v>86</v>
      </c>
      <c r="E132" s="824">
        <v>90</v>
      </c>
      <c r="F132" s="824">
        <f t="shared" si="24"/>
        <v>-4</v>
      </c>
    </row>
    <row r="133" spans="2:6">
      <c r="B133" s="781" t="s">
        <v>1281</v>
      </c>
      <c r="C133" s="797"/>
      <c r="D133" s="824">
        <v>21</v>
      </c>
      <c r="E133" s="824">
        <v>21</v>
      </c>
      <c r="F133" s="824">
        <f t="shared" si="24"/>
        <v>0</v>
      </c>
    </row>
    <row r="134" spans="2:6">
      <c r="B134" s="781"/>
      <c r="C134" s="797"/>
      <c r="D134" s="824"/>
      <c r="E134" s="824"/>
      <c r="F134" s="824">
        <f t="shared" si="24"/>
        <v>0</v>
      </c>
    </row>
    <row r="135" spans="2:6">
      <c r="B135" s="781" t="s">
        <v>1227</v>
      </c>
      <c r="C135" s="797"/>
      <c r="D135" s="824">
        <v>569</v>
      </c>
      <c r="E135" s="824">
        <v>580</v>
      </c>
      <c r="F135" s="824">
        <f t="shared" si="24"/>
        <v>-11</v>
      </c>
    </row>
    <row r="136" spans="2:6">
      <c r="B136" s="781" t="s">
        <v>1282</v>
      </c>
      <c r="C136" s="797"/>
      <c r="D136" s="824">
        <v>155</v>
      </c>
      <c r="E136" s="824">
        <v>152</v>
      </c>
      <c r="F136" s="824">
        <f t="shared" si="24"/>
        <v>3</v>
      </c>
    </row>
    <row r="137" spans="2:6">
      <c r="B137" s="781" t="s">
        <v>1283</v>
      </c>
      <c r="C137" s="797"/>
      <c r="D137" s="824">
        <v>64</v>
      </c>
      <c r="E137" s="824">
        <v>64</v>
      </c>
      <c r="F137" s="824">
        <f t="shared" si="24"/>
        <v>0</v>
      </c>
    </row>
    <row r="138" spans="2:6">
      <c r="B138" s="781" t="s">
        <v>1284</v>
      </c>
      <c r="C138" s="797"/>
      <c r="D138" s="824">
        <v>23</v>
      </c>
      <c r="E138" s="824">
        <v>23</v>
      </c>
      <c r="F138" s="824">
        <f t="shared" si="24"/>
        <v>0</v>
      </c>
    </row>
    <row r="139" spans="2:6">
      <c r="B139" s="781" t="s">
        <v>1285</v>
      </c>
      <c r="C139" s="797"/>
      <c r="D139" s="824">
        <v>23</v>
      </c>
      <c r="E139" s="824">
        <v>23</v>
      </c>
      <c r="F139" s="824">
        <f t="shared" si="24"/>
        <v>0</v>
      </c>
    </row>
    <row r="140" spans="2:6">
      <c r="B140" s="781" t="s">
        <v>1286</v>
      </c>
      <c r="C140" s="797"/>
      <c r="D140" s="824">
        <v>15</v>
      </c>
      <c r="E140" s="824">
        <v>17</v>
      </c>
      <c r="F140" s="824">
        <f t="shared" si="24"/>
        <v>-2</v>
      </c>
    </row>
    <row r="141" spans="2:6">
      <c r="B141" s="781" t="s">
        <v>1287</v>
      </c>
      <c r="C141" s="797"/>
      <c r="D141" s="824">
        <v>11</v>
      </c>
      <c r="E141" s="824">
        <v>12</v>
      </c>
      <c r="F141" s="824">
        <f t="shared" si="24"/>
        <v>-1</v>
      </c>
    </row>
    <row r="142" spans="2:6">
      <c r="B142" s="781" t="s">
        <v>1288</v>
      </c>
      <c r="C142" s="797"/>
      <c r="D142" s="824">
        <v>153</v>
      </c>
      <c r="E142" s="824">
        <v>158</v>
      </c>
      <c r="F142" s="824">
        <f t="shared" si="24"/>
        <v>-5</v>
      </c>
    </row>
    <row r="143" spans="2:6">
      <c r="B143" s="781" t="s">
        <v>1289</v>
      </c>
      <c r="C143" s="797"/>
      <c r="D143" s="824">
        <v>76</v>
      </c>
      <c r="E143" s="824">
        <v>80</v>
      </c>
      <c r="F143" s="824">
        <f t="shared" si="24"/>
        <v>-4</v>
      </c>
    </row>
    <row r="144" spans="2:6">
      <c r="B144" s="781" t="s">
        <v>1290</v>
      </c>
      <c r="C144" s="797"/>
      <c r="D144" s="824">
        <v>69</v>
      </c>
      <c r="E144" s="824">
        <v>73</v>
      </c>
      <c r="F144" s="824">
        <f t="shared" si="24"/>
        <v>-4</v>
      </c>
    </row>
    <row r="145" spans="2:6">
      <c r="B145" s="781"/>
      <c r="C145" s="797"/>
      <c r="D145" s="824"/>
      <c r="E145" s="824"/>
      <c r="F145" s="824">
        <f t="shared" si="24"/>
        <v>0</v>
      </c>
    </row>
    <row r="146" spans="2:6">
      <c r="B146" s="781" t="s">
        <v>1228</v>
      </c>
      <c r="C146" s="797"/>
      <c r="D146" s="824">
        <v>105</v>
      </c>
      <c r="E146" s="824">
        <v>105</v>
      </c>
      <c r="F146" s="824">
        <f t="shared" si="24"/>
        <v>0</v>
      </c>
    </row>
    <row r="147" spans="2:6">
      <c r="B147" s="781" t="s">
        <v>1291</v>
      </c>
      <c r="C147" s="797"/>
      <c r="D147" s="824">
        <v>10</v>
      </c>
      <c r="E147" s="824">
        <v>11</v>
      </c>
      <c r="F147" s="824">
        <f t="shared" si="24"/>
        <v>-1</v>
      </c>
    </row>
    <row r="148" spans="2:6">
      <c r="B148" s="781" t="s">
        <v>1292</v>
      </c>
      <c r="C148" s="797"/>
      <c r="D148" s="824">
        <v>36</v>
      </c>
      <c r="E148" s="824">
        <v>39</v>
      </c>
      <c r="F148" s="824">
        <f t="shared" si="24"/>
        <v>-3</v>
      </c>
    </row>
    <row r="149" spans="2:6">
      <c r="B149" s="781"/>
      <c r="C149" s="797"/>
      <c r="D149" s="824"/>
      <c r="E149" s="824"/>
      <c r="F149" s="824">
        <f t="shared" si="24"/>
        <v>0</v>
      </c>
    </row>
    <row r="150" spans="2:6">
      <c r="B150" s="781" t="s">
        <v>1293</v>
      </c>
      <c r="C150" s="797"/>
      <c r="D150" s="824"/>
      <c r="E150" s="824"/>
      <c r="F150" s="824">
        <f t="shared" si="24"/>
        <v>0</v>
      </c>
    </row>
    <row r="151" spans="2:6">
      <c r="B151" s="781" t="s">
        <v>1294</v>
      </c>
      <c r="C151" s="797"/>
      <c r="D151" s="824">
        <v>580</v>
      </c>
      <c r="E151" s="824">
        <v>579</v>
      </c>
      <c r="F151" s="824">
        <f t="shared" si="24"/>
        <v>1</v>
      </c>
    </row>
    <row r="152" spans="2:6">
      <c r="B152" s="781" t="s">
        <v>1295</v>
      </c>
      <c r="C152" s="797"/>
      <c r="D152" s="824">
        <v>88</v>
      </c>
      <c r="E152" s="824">
        <v>86</v>
      </c>
      <c r="F152" s="824">
        <f t="shared" si="24"/>
        <v>2</v>
      </c>
    </row>
    <row r="153" spans="2:6">
      <c r="B153" s="781" t="s">
        <v>1296</v>
      </c>
      <c r="C153" s="797"/>
      <c r="D153" s="824">
        <v>47</v>
      </c>
      <c r="E153" s="824">
        <v>44</v>
      </c>
      <c r="F153" s="824">
        <f t="shared" si="24"/>
        <v>3</v>
      </c>
    </row>
    <row r="154" spans="2:6">
      <c r="B154" s="781" t="s">
        <v>1297</v>
      </c>
      <c r="C154" s="797"/>
      <c r="D154" s="824">
        <v>31</v>
      </c>
      <c r="E154" s="824">
        <v>32</v>
      </c>
      <c r="F154" s="824">
        <f t="shared" si="24"/>
        <v>-1</v>
      </c>
    </row>
    <row r="155" spans="2:6">
      <c r="B155" s="781" t="s">
        <v>1298</v>
      </c>
      <c r="C155" s="797"/>
      <c r="D155" s="824">
        <v>28</v>
      </c>
      <c r="E155" s="824">
        <v>27</v>
      </c>
      <c r="F155" s="824">
        <f t="shared" si="24"/>
        <v>1</v>
      </c>
    </row>
    <row r="156" spans="2:6">
      <c r="B156" s="781" t="s">
        <v>1299</v>
      </c>
      <c r="C156" s="797"/>
      <c r="D156" s="824">
        <v>26</v>
      </c>
      <c r="E156" s="824">
        <v>28</v>
      </c>
      <c r="F156" s="824">
        <f t="shared" si="24"/>
        <v>-2</v>
      </c>
    </row>
    <row r="157" spans="2:6">
      <c r="B157" s="781" t="s">
        <v>1300</v>
      </c>
      <c r="C157" s="797"/>
      <c r="D157" s="824">
        <v>23</v>
      </c>
      <c r="E157" s="824">
        <v>24</v>
      </c>
      <c r="F157" s="824">
        <f t="shared" si="24"/>
        <v>-1</v>
      </c>
    </row>
    <row r="158" spans="2:6">
      <c r="B158" s="781" t="s">
        <v>1301</v>
      </c>
      <c r="C158" s="797"/>
      <c r="D158" s="824">
        <v>16</v>
      </c>
      <c r="E158" s="824">
        <v>19</v>
      </c>
      <c r="F158" s="824">
        <f t="shared" si="24"/>
        <v>-3</v>
      </c>
    </row>
    <row r="159" spans="2:6">
      <c r="B159" s="781" t="s">
        <v>1302</v>
      </c>
      <c r="C159" s="797"/>
      <c r="D159" s="824">
        <v>16</v>
      </c>
      <c r="E159" s="824">
        <v>17</v>
      </c>
      <c r="F159" s="824">
        <f t="shared" si="24"/>
        <v>-1</v>
      </c>
    </row>
    <row r="160" spans="2:6">
      <c r="B160" s="781" t="s">
        <v>1303</v>
      </c>
      <c r="C160" s="797"/>
      <c r="D160" s="824">
        <v>16</v>
      </c>
      <c r="E160" s="824">
        <v>15</v>
      </c>
      <c r="F160" s="824">
        <f t="shared" si="24"/>
        <v>1</v>
      </c>
    </row>
    <row r="161" spans="2:6">
      <c r="B161" s="781" t="s">
        <v>1304</v>
      </c>
      <c r="C161" s="797"/>
      <c r="D161" s="824">
        <v>14</v>
      </c>
      <c r="E161" s="824">
        <v>14</v>
      </c>
      <c r="F161" s="824">
        <f t="shared" si="24"/>
        <v>0</v>
      </c>
    </row>
    <row r="162" spans="2:6">
      <c r="B162" s="781" t="s">
        <v>1305</v>
      </c>
      <c r="C162" s="797"/>
      <c r="D162" s="824">
        <v>11</v>
      </c>
      <c r="E162" s="824">
        <v>11</v>
      </c>
      <c r="F162" s="824">
        <f t="shared" si="24"/>
        <v>0</v>
      </c>
    </row>
    <row r="163" spans="2:6">
      <c r="B163" s="781" t="s">
        <v>1306</v>
      </c>
      <c r="C163" s="797"/>
      <c r="D163" s="801">
        <v>19</v>
      </c>
      <c r="E163" s="801">
        <v>20</v>
      </c>
      <c r="F163" s="801">
        <f t="shared" ref="F163" si="25">+D163-E163</f>
        <v>-1</v>
      </c>
    </row>
    <row r="164" spans="2:6">
      <c r="B164" s="781"/>
      <c r="C164" s="797"/>
      <c r="D164" s="801"/>
      <c r="E164" s="801"/>
      <c r="F164" s="801"/>
    </row>
    <row r="165" spans="2:6">
      <c r="B165" s="783"/>
      <c r="C165" s="803"/>
      <c r="D165" s="455"/>
      <c r="E165" s="455"/>
      <c r="F165" s="455"/>
    </row>
  </sheetData>
  <mergeCells count="23">
    <mergeCell ref="I66:I67"/>
    <mergeCell ref="B3:C3"/>
    <mergeCell ref="B13:C13"/>
    <mergeCell ref="B19:C19"/>
    <mergeCell ref="B27:C27"/>
    <mergeCell ref="B36:C37"/>
    <mergeCell ref="D36:E36"/>
    <mergeCell ref="B86:C86"/>
    <mergeCell ref="B96:C97"/>
    <mergeCell ref="D96:E96"/>
    <mergeCell ref="M3:N5"/>
    <mergeCell ref="O3:P3"/>
    <mergeCell ref="B71:C72"/>
    <mergeCell ref="D71:G71"/>
    <mergeCell ref="H71:I71"/>
    <mergeCell ref="B84:C85"/>
    <mergeCell ref="D84:G84"/>
    <mergeCell ref="H84:H85"/>
    <mergeCell ref="B60:C61"/>
    <mergeCell ref="D60:G60"/>
    <mergeCell ref="H64:H65"/>
    <mergeCell ref="I64:I65"/>
    <mergeCell ref="H66:H67"/>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vt:i4>
      </vt:variant>
    </vt:vector>
  </HeadingPairs>
  <TitlesOfParts>
    <vt:vector size="15" baseType="lpstr">
      <vt:lpstr>私案</vt:lpstr>
      <vt:lpstr>日本のマクロ</vt:lpstr>
      <vt:lpstr>世界の社会保障</vt:lpstr>
      <vt:lpstr>資料・ｺﾞｰﾀ綱領批判抜粋</vt:lpstr>
      <vt:lpstr>資料・国家の総資産</vt:lpstr>
      <vt:lpstr>資料・年齢別人口</vt:lpstr>
      <vt:lpstr>資料・世帯調査</vt:lpstr>
      <vt:lpstr>資料・公務員数と人件費</vt:lpstr>
      <vt:lpstr>資料・日本の労働組合</vt:lpstr>
      <vt:lpstr>資料・世界のＧＤＰ推移</vt:lpstr>
      <vt:lpstr>資料・日本のＧＤＰ推移他</vt:lpstr>
      <vt:lpstr>資料・階級階層、総労働時間</vt:lpstr>
      <vt:lpstr>私案!Print_Area</vt:lpstr>
      <vt:lpstr>世界の社会保障!Print_Area</vt:lpstr>
      <vt:lpstr>日本のマクロ!Print_Area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2016-10-05T04:23:01Z</dcterms:modified>
</cp:coreProperties>
</file>